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75" tabRatio="777" activeTab="1"/>
  </bookViews>
  <sheets>
    <sheet name="fixtures" sheetId="1" r:id="rId1"/>
    <sheet name="league table" sheetId="2" r:id="rId2"/>
    <sheet name="results grid" sheetId="3" r:id="rId3"/>
    <sheet name="team results" sheetId="4" r:id="rId4"/>
    <sheet name="individual results" sheetId="5" r:id="rId5"/>
    <sheet name="players missing" sheetId="6" r:id="rId6"/>
    <sheet name="HA Sequence" sheetId="7" r:id="rId7"/>
    <sheet name="final positions 2002-10" sheetId="8" r:id="rId8"/>
    <sheet name="fixtures jotter" sheetId="9" r:id="rId9"/>
  </sheets>
  <definedNames>
    <definedName name="_xlnm.Print_Area" localSheetId="0">'fixtures'!$A$1:$I$207</definedName>
    <definedName name="_xlnm.Print_Area" localSheetId="4">'individual results'!$A$1:$AN$180</definedName>
    <definedName name="_xlnm.Print_Area" localSheetId="1">'league table'!$A$1:$I$37</definedName>
    <definedName name="_xlnm.Print_Titles" localSheetId="4">'individual results'!$13:$13</definedName>
  </definedNames>
  <calcPr fullCalcOnLoad="1"/>
</workbook>
</file>

<file path=xl/comments1.xml><?xml version="1.0" encoding="utf-8"?>
<comments xmlns="http://schemas.openxmlformats.org/spreadsheetml/2006/main">
  <authors>
    <author>Click</author>
  </authors>
  <commentList>
    <comment ref="D22" authorId="0">
      <text>
        <r>
          <rPr>
            <b/>
            <sz val="10"/>
            <rFont val="Tahoma"/>
            <family val="2"/>
          </rPr>
          <t>TWO PLAYERS SHORT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ONE PLAYER SHORT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ONE PLAYER SHORT</t>
        </r>
        <r>
          <rPr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b/>
            <sz val="8"/>
            <rFont val="Tahoma"/>
            <family val="0"/>
          </rPr>
          <t>ONE PLAYER SHORT</t>
        </r>
        <r>
          <rPr>
            <sz val="8"/>
            <rFont val="Tahoma"/>
            <family val="0"/>
          </rPr>
          <t xml:space="preserve">
</t>
        </r>
      </text>
    </comment>
    <comment ref="I72" authorId="0">
      <text>
        <r>
          <rPr>
            <b/>
            <sz val="8"/>
            <rFont val="Tahoma"/>
            <family val="0"/>
          </rPr>
          <t>1 PLAYER SHORT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<sst xmlns="http://schemas.openxmlformats.org/spreadsheetml/2006/main" count="4303" uniqueCount="387">
  <si>
    <t>Birstwith 'B'</t>
  </si>
  <si>
    <t>Darley</t>
  </si>
  <si>
    <t>Middlesmoor</t>
  </si>
  <si>
    <t>Birstwith 'A'</t>
  </si>
  <si>
    <t>Hookstone</t>
  </si>
  <si>
    <t>Ripley 'A'</t>
  </si>
  <si>
    <t>Ripley 'B'</t>
  </si>
  <si>
    <t xml:space="preserve">Highest Break: </t>
  </si>
  <si>
    <t>Team</t>
  </si>
  <si>
    <t>Pl'd</t>
  </si>
  <si>
    <t>W</t>
  </si>
  <si>
    <t>L</t>
  </si>
  <si>
    <t>Pts</t>
  </si>
  <si>
    <t>DATE</t>
  </si>
  <si>
    <t>Week No.</t>
  </si>
  <si>
    <t>Hampsthwaite 'A'</t>
  </si>
  <si>
    <t>Hampsthwaite 'B'</t>
  </si>
  <si>
    <t>Markington</t>
  </si>
  <si>
    <t>SNOOKER WEEKLY RESULTS BY TEAM</t>
  </si>
  <si>
    <t>W5</t>
  </si>
  <si>
    <t>W4</t>
  </si>
  <si>
    <t>WIN TOTAL</t>
  </si>
  <si>
    <t>L2</t>
  </si>
  <si>
    <t>L1</t>
  </si>
  <si>
    <t>L0</t>
  </si>
  <si>
    <t>LOSE TOTAL</t>
  </si>
  <si>
    <t>Home Page Link:</t>
  </si>
  <si>
    <t>http://www.nidderdale.fslife.co.uk/index.html</t>
  </si>
  <si>
    <t>TOTAL GAMES</t>
  </si>
  <si>
    <t>W6</t>
  </si>
  <si>
    <t>D3</t>
  </si>
  <si>
    <t>D</t>
  </si>
  <si>
    <t>TOTAL POINTS</t>
  </si>
  <si>
    <t>DRAW TOTAL</t>
  </si>
  <si>
    <t xml:space="preserve">Click on the tabs at the bottom of the </t>
  </si>
  <si>
    <t xml:space="preserve">Matches in grey postponed or result missing </t>
  </si>
  <si>
    <t>Pos.</t>
  </si>
  <si>
    <t>-</t>
  </si>
  <si>
    <t>Kirkby Malzeard 'A'</t>
  </si>
  <si>
    <t>Kirkby Malzeard 'B'</t>
  </si>
  <si>
    <t>Pateley Club 'A'</t>
  </si>
  <si>
    <t>Pateley Club 'B'</t>
  </si>
  <si>
    <t>Kirkby Malz. 'A'</t>
  </si>
  <si>
    <t>Kirkby Malz. 'B'</t>
  </si>
  <si>
    <t>workbook to access League results etc.</t>
  </si>
  <si>
    <t>workbook to access League Table etc.</t>
  </si>
  <si>
    <t xml:space="preserve">HALF </t>
  </si>
  <si>
    <t>WAY</t>
  </si>
  <si>
    <t>Last Season's Position in grey</t>
  </si>
  <si>
    <t>THE INDIVIDUAL HANDICAPS HAVE BEEN WORKED OUT USING A FORMULA BASED ON GAMES WON/LOST</t>
  </si>
  <si>
    <t>IE. IF SOMEONE HAS LOST 2 MORE GAMES THAN THEY'VE WON THEN THEIR HANDICAP WILL GO UP BY 1 POINT</t>
  </si>
  <si>
    <t>WHERE THE DIFFERENCE IS ONLY 1 GAME THERE IS NO ADJUSTMENT</t>
  </si>
  <si>
    <t xml:space="preserve"> IT IS SUGGESTED THAT NEW PLAYERS SHOULD PLAY OFF +15 THIS YEAR </t>
  </si>
  <si>
    <t>Name</t>
  </si>
  <si>
    <t>Pld.</t>
  </si>
  <si>
    <t>Won</t>
  </si>
  <si>
    <t>Lost</t>
  </si>
  <si>
    <t xml:space="preserve"> </t>
  </si>
  <si>
    <t>Birstwith A</t>
  </si>
  <si>
    <t>Bartle R</t>
  </si>
  <si>
    <t>Bellerby C</t>
  </si>
  <si>
    <t>Bellerby M</t>
  </si>
  <si>
    <t>Holmes S</t>
  </si>
  <si>
    <t>Thompson D</t>
  </si>
  <si>
    <t>Birstwith B</t>
  </si>
  <si>
    <t>Dean D</t>
  </si>
  <si>
    <t>Dean R</t>
  </si>
  <si>
    <t>McPhartland S</t>
  </si>
  <si>
    <t>Portwood K</t>
  </si>
  <si>
    <t>Powell K</t>
  </si>
  <si>
    <t>Walwyn M</t>
  </si>
  <si>
    <t>Campell A</t>
  </si>
  <si>
    <t>Kitching M</t>
  </si>
  <si>
    <t>Marriner T</t>
  </si>
  <si>
    <t>Metcalfe D</t>
  </si>
  <si>
    <t>Metcalfe J</t>
  </si>
  <si>
    <t>Pullan A</t>
  </si>
  <si>
    <t>Ryder M</t>
  </si>
  <si>
    <t>Cope J</t>
  </si>
  <si>
    <t>Hamps. A</t>
  </si>
  <si>
    <t xml:space="preserve">Hardcastle A   </t>
  </si>
  <si>
    <t>Palmer K</t>
  </si>
  <si>
    <t>Smithson R</t>
  </si>
  <si>
    <t>Turton P</t>
  </si>
  <si>
    <t>Bell A</t>
  </si>
  <si>
    <t>Hamps. B</t>
  </si>
  <si>
    <t xml:space="preserve">Collett G           </t>
  </si>
  <si>
    <t>Cope D</t>
  </si>
  <si>
    <t>Cowan J</t>
  </si>
  <si>
    <t>Jennings S</t>
  </si>
  <si>
    <t>Alsop A</t>
  </si>
  <si>
    <t>Benson M</t>
  </si>
  <si>
    <t>Hainsworth R</t>
  </si>
  <si>
    <t>Houseman F</t>
  </si>
  <si>
    <t>Kippax S</t>
  </si>
  <si>
    <t>Ryder C</t>
  </si>
  <si>
    <t>Sayer A</t>
  </si>
  <si>
    <t>Bowen T</t>
  </si>
  <si>
    <t>Hill B</t>
  </si>
  <si>
    <t>Holgate M</t>
  </si>
  <si>
    <t>Nightingale R</t>
  </si>
  <si>
    <t>Rayner S</t>
  </si>
  <si>
    <t>Tattersall M</t>
  </si>
  <si>
    <t>Buggy T.</t>
  </si>
  <si>
    <t>Clayton A.</t>
  </si>
  <si>
    <t>Clayton P.</t>
  </si>
  <si>
    <t>Ezard R.</t>
  </si>
  <si>
    <t>Slater J.</t>
  </si>
  <si>
    <t>Walden I.</t>
  </si>
  <si>
    <t>Walker B</t>
  </si>
  <si>
    <t>Wensley B</t>
  </si>
  <si>
    <t>Barker J Jn</t>
  </si>
  <si>
    <t>Barker J Sn</t>
  </si>
  <si>
    <t>Brown Clare</t>
  </si>
  <si>
    <t>Clark D</t>
  </si>
  <si>
    <t>Cotterell N</t>
  </si>
  <si>
    <t>Glencorse W</t>
  </si>
  <si>
    <t>Thomas J</t>
  </si>
  <si>
    <t>Chandler L</t>
  </si>
  <si>
    <t>Jauncey S</t>
  </si>
  <si>
    <t>Woodcock M</t>
  </si>
  <si>
    <t>Woodcock R</t>
  </si>
  <si>
    <t>Shepherd C.</t>
  </si>
  <si>
    <t>Shepherd M.</t>
  </si>
  <si>
    <t>Simpson S.</t>
  </si>
  <si>
    <t>Simpson T.</t>
  </si>
  <si>
    <t>Slinger K.</t>
  </si>
  <si>
    <t>Sutton M.</t>
  </si>
  <si>
    <t>Ripley A</t>
  </si>
  <si>
    <t>Atkinson M</t>
  </si>
  <si>
    <t>Atkinson S</t>
  </si>
  <si>
    <t>Herrington J</t>
  </si>
  <si>
    <t>Smith P</t>
  </si>
  <si>
    <t>Baul P</t>
  </si>
  <si>
    <t>Ripley B</t>
  </si>
  <si>
    <t>Bramley P</t>
  </si>
  <si>
    <t>Cockshott D</t>
  </si>
  <si>
    <t>Davies M</t>
  </si>
  <si>
    <t>Hunt D</t>
  </si>
  <si>
    <t>Parker R</t>
  </si>
  <si>
    <t>Walmsley P</t>
  </si>
  <si>
    <t>Cranage G.</t>
  </si>
  <si>
    <t>Masham</t>
  </si>
  <si>
    <t>Kettlesing</t>
  </si>
  <si>
    <t>Pateley Social</t>
  </si>
  <si>
    <t>Ripley 'C'</t>
  </si>
  <si>
    <t>Kirkby Malzeard</t>
  </si>
  <si>
    <t>Bishop Monkton</t>
  </si>
  <si>
    <t>Ripon City</t>
  </si>
  <si>
    <t>Killinghall</t>
  </si>
  <si>
    <t>Pateley Social 'B'</t>
  </si>
  <si>
    <t>Pateley Social 'A' / Liberals</t>
  </si>
  <si>
    <t>Pateley Cons / Club</t>
  </si>
  <si>
    <t>Proctor A</t>
  </si>
  <si>
    <t>Atkinson J Jnr</t>
  </si>
  <si>
    <t>Hainsworth A</t>
  </si>
  <si>
    <t>% WON</t>
  </si>
  <si>
    <t>Brown A</t>
  </si>
  <si>
    <t>Bryan L</t>
  </si>
  <si>
    <t>W3.5</t>
  </si>
  <si>
    <t>L2.5</t>
  </si>
  <si>
    <t xml:space="preserve">Collett R           </t>
  </si>
  <si>
    <t xml:space="preserve">Cranage D          </t>
  </si>
  <si>
    <t>W5.5</t>
  </si>
  <si>
    <t>L0.5</t>
  </si>
  <si>
    <t>Metcalfe O.</t>
  </si>
  <si>
    <t>PTS</t>
  </si>
  <si>
    <t>H</t>
  </si>
  <si>
    <t>Mckenzie Shore P</t>
  </si>
  <si>
    <t>Ramsden J</t>
  </si>
  <si>
    <t>Diff.</t>
  </si>
  <si>
    <t xml:space="preserve">09-10 Hcp 
</t>
  </si>
  <si>
    <t>Change</t>
  </si>
  <si>
    <t>Hawe F</t>
  </si>
  <si>
    <t>Frankland M.</t>
  </si>
  <si>
    <t>Hardcastle S.</t>
  </si>
  <si>
    <t>Walker M</t>
  </si>
  <si>
    <t>Downey R</t>
  </si>
  <si>
    <t>Batty D</t>
  </si>
  <si>
    <t>Halliday T</t>
  </si>
  <si>
    <t>Burnett D</t>
  </si>
  <si>
    <t>Clark G</t>
  </si>
  <si>
    <t>Wilkins S</t>
  </si>
  <si>
    <t>James S</t>
  </si>
  <si>
    <t>Rowatt B.</t>
  </si>
  <si>
    <t>Graham M.</t>
  </si>
  <si>
    <t>Hawe J</t>
  </si>
  <si>
    <t>Shaw W</t>
  </si>
  <si>
    <t>Biddulph A</t>
  </si>
  <si>
    <t>Petty C</t>
  </si>
  <si>
    <t>Brown C.</t>
  </si>
  <si>
    <t>Dunn R</t>
  </si>
  <si>
    <t>Heaton D</t>
  </si>
  <si>
    <t>UNLESS OTHERWISE AGREED NEW PLAYERS WILL PLAY OFF +15 WHICH WILL BE REVIEWED AT HALF-WAY STAGE</t>
  </si>
  <si>
    <t>MARKINGTON &amp; DISTRICT SNOOKER LEAGUE 2010-11</t>
  </si>
  <si>
    <t xml:space="preserve"> IT IS SUGGESTED THAT EXISTING PLAYERS H/CAPS, AS WELL AS NEW PLAYERS MAY BE ADJUSTED AT THE HALF-WAY STAGE IF NECESSARY </t>
  </si>
  <si>
    <t>BUT ONLY IF REALLY NECESSARY</t>
  </si>
  <si>
    <t>Clark Rachael</t>
  </si>
  <si>
    <t xml:space="preserve">THE INDIVIDUAL HANDICAPS HAVE BEEN WORKED OUT USING THE FORMULA USED LAST YEAR (0.66 POINT CHANGE FOR EACH GAME DIFFERENCE ROUNDED UP/DOWN) </t>
  </si>
  <si>
    <t>IE. IF SOMEONE HAS LOST 3 MORE GAMES THAN THEY'VE WON THEN THEIR HANDICAP WILL DECREASE BY 2 POINTS</t>
  </si>
  <si>
    <t>Hamps. A/B</t>
  </si>
  <si>
    <t xml:space="preserve">NO MAXIMUM HANDICAP </t>
  </si>
  <si>
    <t>Markington &amp; District Snooker Fixtures 2010-11</t>
  </si>
  <si>
    <t>Tuesday 7 September 2010</t>
  </si>
  <si>
    <t>Tuesday 31 August 2010</t>
  </si>
  <si>
    <t>Tuesday 14 September 2010</t>
  </si>
  <si>
    <t>Tuesday 21 September 2010</t>
  </si>
  <si>
    <t>Tuesday 28 September 2010</t>
  </si>
  <si>
    <t>Tuesday 5 October 2010</t>
  </si>
  <si>
    <t>Tuesday 12 October 2010</t>
  </si>
  <si>
    <t>Tuesday 19 October 2010</t>
  </si>
  <si>
    <t>Tuesday 26 October 2010</t>
  </si>
  <si>
    <t>Tuesday 2 November 2010</t>
  </si>
  <si>
    <t>Tuesday 9 November 2010</t>
  </si>
  <si>
    <t>Tuesday 16 November 2010</t>
  </si>
  <si>
    <t>Tuesday 30 November 2010</t>
  </si>
  <si>
    <t>Tuesday 21 December 2010</t>
  </si>
  <si>
    <t>Tuesday 28 December 2010</t>
  </si>
  <si>
    <t>Tuesday 4 January 2011</t>
  </si>
  <si>
    <t>Tuesday 18 January 2011</t>
  </si>
  <si>
    <t>Tuesday 25 January 2011</t>
  </si>
  <si>
    <t>Tuesday 1 February 2011</t>
  </si>
  <si>
    <t>Tuesday 22 February 2011</t>
  </si>
  <si>
    <t>Tuesday 1 March 2011</t>
  </si>
  <si>
    <t>Tuesday 8 March 2011</t>
  </si>
  <si>
    <t>Tuesday 15 March 2011</t>
  </si>
  <si>
    <t>Tuesday 22 March 2011</t>
  </si>
  <si>
    <t>Tuesday 29 March 2011</t>
  </si>
  <si>
    <t>Hampsthwaite B</t>
  </si>
  <si>
    <t>Pateley Club B</t>
  </si>
  <si>
    <t>Pateley Club A</t>
  </si>
  <si>
    <t>Ripley C</t>
  </si>
  <si>
    <t>Hampsthwaite A</t>
  </si>
  <si>
    <t>Kirkby Malzeard B</t>
  </si>
  <si>
    <t>Kirkby Malzeard A</t>
  </si>
  <si>
    <t>Tuesday 15 February 2011</t>
  </si>
  <si>
    <t>Tuesday 11January 2011</t>
  </si>
  <si>
    <t>Tuesday 14 December 2010</t>
  </si>
  <si>
    <t>Tuesday 7 December 2010 - Individual Knock-out First round.</t>
  </si>
  <si>
    <t>Tuesday 8 February 2011 - Individual Knock-out Second round.</t>
  </si>
  <si>
    <t>Tuesday 23 November 2010 - Team knock-out @ Harrogate</t>
  </si>
  <si>
    <t>Tuesday 12 April 2011</t>
  </si>
  <si>
    <t>Tuesday 5 April 2011</t>
  </si>
  <si>
    <t>Team / Week</t>
  </si>
  <si>
    <t xml:space="preserve">Darley </t>
  </si>
  <si>
    <t>SNOOKER</t>
  </si>
  <si>
    <t>LEAGUE</t>
  </si>
  <si>
    <t>KO RD 1</t>
  </si>
  <si>
    <t>KO RD 2</t>
  </si>
  <si>
    <t>BILLIARDS</t>
  </si>
  <si>
    <t>TEAM KO</t>
  </si>
  <si>
    <t>MID-SEASON BREAK</t>
  </si>
  <si>
    <t>RIP</t>
  </si>
  <si>
    <t>BIR</t>
  </si>
  <si>
    <t>PC</t>
  </si>
  <si>
    <t>each Ripley team will have both tables 6 times over the season times inc. matches where they play away to another Ripley team</t>
  </si>
  <si>
    <t>Home and Away Sequence First Half 2010-11</t>
  </si>
  <si>
    <t>RIP = playing away v another Ripley team</t>
  </si>
  <si>
    <t>KO QF/SF SNOOKER</t>
  </si>
  <si>
    <t>KO QF/SF BILLIARDS</t>
  </si>
  <si>
    <t>KO FINAL BOTH</t>
  </si>
  <si>
    <t>AGM (3RD)</t>
  </si>
  <si>
    <t>Wednesday 13 April 2011 - Individual Knock-out Final - Ripley Star Club</t>
  </si>
  <si>
    <t>Tuesday 3 May 2011 - AGM &amp; Presentations - Ripley Star Club</t>
  </si>
  <si>
    <t>Willcock S.</t>
  </si>
  <si>
    <t>No. of Championship Wins 1953-2010</t>
  </si>
  <si>
    <t>Final League Positions 2002-2010</t>
  </si>
  <si>
    <t xml:space="preserve">INDIVIDUAL HANDICAPS &amp; RESULTS </t>
  </si>
  <si>
    <t xml:space="preserve">Hargreaves G </t>
  </si>
  <si>
    <t xml:space="preserve">Seastron G </t>
  </si>
  <si>
    <t xml:space="preserve">Walden B. </t>
  </si>
  <si>
    <t xml:space="preserve">Borgen A </t>
  </si>
  <si>
    <t xml:space="preserve">Thompson S. </t>
  </si>
  <si>
    <t>Markington &amp; District Snooker League 2010-11</t>
  </si>
  <si>
    <t>N/A</t>
  </si>
  <si>
    <t>2009-10</t>
  </si>
  <si>
    <t>Wednesday 6 April 2011 - Individual Quarter Final/Semi-Final</t>
  </si>
  <si>
    <t>V</t>
  </si>
  <si>
    <t xml:space="preserve">10-11 HCP
</t>
  </si>
  <si>
    <t>Markington - Match 2</t>
  </si>
  <si>
    <t>Beecroft T.</t>
  </si>
  <si>
    <t>Varley A.</t>
  </si>
  <si>
    <t>Derrick T.</t>
  </si>
  <si>
    <t>Kirkbright P.</t>
  </si>
  <si>
    <t>All the 2010-11 Match Results</t>
  </si>
  <si>
    <t>% PTS SCORED @ HOME</t>
  </si>
  <si>
    <t>A</t>
  </si>
  <si>
    <t>TTL</t>
  </si>
  <si>
    <t>Goodwin R</t>
  </si>
  <si>
    <t>Pearson D</t>
  </si>
  <si>
    <t>Wilcock S</t>
  </si>
  <si>
    <t xml:space="preserve">Morris S </t>
  </si>
  <si>
    <t>Willis K</t>
  </si>
  <si>
    <t>Willis T</t>
  </si>
  <si>
    <t>Hamps. A - Match 2</t>
  </si>
  <si>
    <t>FW</t>
  </si>
  <si>
    <t>Coulson R</t>
  </si>
  <si>
    <t>R. Dean 35</t>
  </si>
  <si>
    <t>M. Woodcock 31</t>
  </si>
  <si>
    <t>Swales D</t>
  </si>
  <si>
    <t>Whittaker J</t>
  </si>
  <si>
    <t xml:space="preserve">TEAM </t>
  </si>
  <si>
    <t>NO. PLAYERS SHORT</t>
  </si>
  <si>
    <t>HOOKSTONE</t>
  </si>
  <si>
    <t>HAMPSTHWAITE A</t>
  </si>
  <si>
    <t>MISSING RESULTS / POSTPONED MATCHES:</t>
  </si>
  <si>
    <t>O'Brien W.</t>
  </si>
  <si>
    <t>O'Brien J.</t>
  </si>
  <si>
    <t>Ripley C***</t>
  </si>
  <si>
    <t>Downey P</t>
  </si>
  <si>
    <t>NONE</t>
  </si>
  <si>
    <t>G. Hargreaves 28</t>
  </si>
  <si>
    <t>Wray J</t>
  </si>
  <si>
    <t>Jack D</t>
  </si>
  <si>
    <t>Coughlan D</t>
  </si>
  <si>
    <t>Hookstone - Match 2</t>
  </si>
  <si>
    <t>K. Portwood 45</t>
  </si>
  <si>
    <t>H/CAP</t>
  </si>
  <si>
    <t>REVIEW</t>
  </si>
  <si>
    <t>Collins J</t>
  </si>
  <si>
    <t>K. Willis 30</t>
  </si>
  <si>
    <t>P</t>
  </si>
  <si>
    <t>Jennings A</t>
  </si>
  <si>
    <t>G. Collett 38</t>
  </si>
  <si>
    <t>DENOTES HANDICAP ALTERED AT HALF-WAY</t>
  </si>
  <si>
    <t>Ripley B - Match 2</t>
  </si>
  <si>
    <t>RIPLEY B</t>
  </si>
  <si>
    <t>Capstick E</t>
  </si>
  <si>
    <t>Hamps. B - Match 2</t>
  </si>
  <si>
    <t xml:space="preserve">  </t>
  </si>
  <si>
    <t>HAMP B</t>
  </si>
  <si>
    <t>Goodwin J</t>
  </si>
  <si>
    <t>McConnell A</t>
  </si>
  <si>
    <t>Kirkby Malzeard 'B'***</t>
  </si>
  <si>
    <t>R. Downey 32</t>
  </si>
  <si>
    <t>Glazer J</t>
  </si>
  <si>
    <t>K. Willis 38</t>
  </si>
  <si>
    <t>Birstwith 'B'***</t>
  </si>
  <si>
    <t>Darley - Match 2</t>
  </si>
  <si>
    <t>Johnson M</t>
  </si>
  <si>
    <t>Agars K</t>
  </si>
  <si>
    <t>Darley***</t>
  </si>
  <si>
    <t>DARLEY</t>
  </si>
  <si>
    <t>T. Derrick 16</t>
  </si>
  <si>
    <t>DENOTES NEW PLAYER</t>
  </si>
  <si>
    <t>K. Willis 35</t>
  </si>
  <si>
    <t>Birstwith 'A'***</t>
  </si>
  <si>
    <t>Cowan D</t>
  </si>
  <si>
    <t>Ripley 'B'***</t>
  </si>
  <si>
    <t>Proctor C</t>
  </si>
  <si>
    <t>Markington***</t>
  </si>
  <si>
    <t>M. Davies 27</t>
  </si>
  <si>
    <t>Hampsthwaite 'B'***</t>
  </si>
  <si>
    <t>MIDDLESMOOR</t>
  </si>
  <si>
    <t>KO</t>
  </si>
  <si>
    <t>Middlesmoor - Match 2</t>
  </si>
  <si>
    <t>Hampsthwaite 'A'***</t>
  </si>
  <si>
    <t>Sykes A</t>
  </si>
  <si>
    <t>S. Jauncey 44</t>
  </si>
  <si>
    <t>Middlesmoor***</t>
  </si>
  <si>
    <t>MATCHES STILL TO PLAY</t>
  </si>
  <si>
    <t>POSTPONED/ MISSING</t>
  </si>
  <si>
    <t>CORRECT AS AT 13/3</t>
  </si>
  <si>
    <t>Reynard B</t>
  </si>
  <si>
    <t>Pateley Social***</t>
  </si>
  <si>
    <t>T. Willis 32</t>
  </si>
  <si>
    <t>Ripley 'A'***</t>
  </si>
  <si>
    <t>Kirkby Malzeard 'A'***</t>
  </si>
  <si>
    <t xml:space="preserve">BIRSTWITH 'B' ARE LEAGUE CHAMPIONS </t>
  </si>
  <si>
    <t>FOR THE FIRST TIME SINCE 1982</t>
  </si>
  <si>
    <t>McFarlane D</t>
  </si>
  <si>
    <t>MARKINGTON</t>
  </si>
  <si>
    <t>Eglin T</t>
  </si>
  <si>
    <t>HOOKSTONE &amp; BIRTS B</t>
  </si>
  <si>
    <t>Garcia M</t>
  </si>
  <si>
    <t>Birstwith B - Match 2</t>
  </si>
  <si>
    <t>Chadwick P</t>
  </si>
  <si>
    <t>Leggett J</t>
  </si>
  <si>
    <t>Blackburn S</t>
  </si>
  <si>
    <t>Morley C</t>
  </si>
  <si>
    <t>04 JAN: MIDDLESMOOR V RIPLEY B (19 APRIL ?)</t>
  </si>
  <si>
    <t>Reay J</t>
  </si>
  <si>
    <t>RIPLEY 'C' FINISH RUNNERS-UP</t>
  </si>
  <si>
    <t>IN THEIR FIRST SEASON BACK IN THE LEAGUE</t>
  </si>
  <si>
    <t>League Table at 21-04-11</t>
  </si>
  <si>
    <t>Pateley Club 'B'***</t>
  </si>
  <si>
    <t>Hookstone***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</si>
</sst>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d/mmm"/>
    <numFmt numFmtId="169" formatCode="d\-mmm"/>
    <numFmt numFmtId="170" formatCode="0;[Red]0"/>
    <numFmt numFmtId="171" formatCode="0.0"/>
    <numFmt numFmtId="172" formatCode="mmm\-yyyy"/>
    <numFmt numFmtId="173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sz val="10"/>
      <color indexed="2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sz val="10"/>
      <color indexed="8"/>
      <name val="Arial"/>
      <family val="0"/>
    </font>
    <font>
      <b/>
      <sz val="16"/>
      <name val="Arial"/>
      <family val="0"/>
    </font>
    <font>
      <b/>
      <sz val="12"/>
      <color indexed="17"/>
      <name val="Verdana"/>
      <family val="2"/>
    </font>
    <font>
      <b/>
      <sz val="12"/>
      <color indexed="10"/>
      <name val="Verdana"/>
      <family val="2"/>
    </font>
    <font>
      <b/>
      <sz val="18"/>
      <name val="Verdana"/>
      <family val="2"/>
    </font>
    <font>
      <b/>
      <u val="single"/>
      <sz val="14"/>
      <color indexed="12"/>
      <name val="Arial"/>
      <family val="2"/>
    </font>
    <font>
      <b/>
      <sz val="10"/>
      <color indexed="23"/>
      <name val="Verdana"/>
      <family val="2"/>
    </font>
    <font>
      <sz val="16"/>
      <name val="Verdana"/>
      <family val="2"/>
    </font>
    <font>
      <sz val="9"/>
      <name val="Verdana"/>
      <family val="2"/>
    </font>
    <font>
      <b/>
      <u val="single"/>
      <sz val="10"/>
      <color indexed="23"/>
      <name val="Verdana"/>
      <family val="2"/>
    </font>
    <font>
      <sz val="14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Verdana"/>
      <family val="2"/>
    </font>
    <font>
      <sz val="9"/>
      <name val="Arial"/>
      <family val="0"/>
    </font>
    <font>
      <b/>
      <sz val="11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u val="single"/>
      <sz val="12"/>
      <name val="Verdana"/>
      <family val="2"/>
    </font>
    <font>
      <u val="single"/>
      <sz val="10"/>
      <color indexed="36"/>
      <name val="Arial"/>
      <family val="0"/>
    </font>
    <font>
      <b/>
      <sz val="10"/>
      <color indexed="10"/>
      <name val="Verdana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0"/>
    </font>
    <font>
      <sz val="8"/>
      <name val="Tahoma"/>
      <family val="0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b/>
      <sz val="16"/>
      <color indexed="23"/>
      <name val="Arial"/>
      <family val="2"/>
    </font>
    <font>
      <sz val="16"/>
      <color indexed="23"/>
      <name val="Arial"/>
      <family val="2"/>
    </font>
    <font>
      <sz val="24"/>
      <name val="Arial"/>
      <family val="2"/>
    </font>
    <font>
      <b/>
      <sz val="24"/>
      <color indexed="22"/>
      <name val="Arial"/>
      <family val="2"/>
    </font>
    <font>
      <b/>
      <sz val="24"/>
      <color indexed="17"/>
      <name val="Arial"/>
      <family val="2"/>
    </font>
    <font>
      <b/>
      <sz val="24"/>
      <color indexed="10"/>
      <name val="Arial"/>
      <family val="2"/>
    </font>
    <font>
      <b/>
      <sz val="8"/>
      <name val="Tahoma"/>
      <family val="0"/>
    </font>
    <font>
      <b/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textRotation="45"/>
    </xf>
    <xf numFmtId="0" fontId="11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15" fontId="10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textRotation="90"/>
    </xf>
    <xf numFmtId="0" fontId="16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45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/>
    </xf>
    <xf numFmtId="15" fontId="10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45"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15" fontId="10" fillId="0" borderId="3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31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3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1" fontId="38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38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 textRotation="90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0" fontId="30" fillId="2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39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wrapText="1"/>
    </xf>
    <xf numFmtId="168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right" wrapText="1"/>
    </xf>
    <xf numFmtId="0" fontId="17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16" fontId="30" fillId="0" borderId="0" xfId="0" applyNumberFormat="1" applyFont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16" fontId="0" fillId="0" borderId="0" xfId="0" applyNumberFormat="1" applyAlignment="1">
      <alignment/>
    </xf>
    <xf numFmtId="16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71" fontId="5" fillId="0" borderId="6" xfId="0" applyNumberFormat="1" applyFont="1" applyFill="1" applyBorder="1" applyAlignment="1">
      <alignment horizontal="center"/>
    </xf>
    <xf numFmtId="170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171" fontId="42" fillId="0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0" fontId="48" fillId="4" borderId="9" xfId="0" applyFont="1" applyFill="1" applyBorder="1" applyAlignment="1">
      <alignment horizontal="center" wrapText="1"/>
    </xf>
    <xf numFmtId="0" fontId="48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5" fillId="0" borderId="0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45" fillId="5" borderId="7" xfId="0" applyFont="1" applyFill="1" applyBorder="1" applyAlignment="1">
      <alignment horizontal="center" wrapText="1"/>
    </xf>
    <xf numFmtId="0" fontId="4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49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50" fillId="0" borderId="0" xfId="0" applyNumberFormat="1" applyFont="1" applyFill="1" applyBorder="1" applyAlignment="1">
      <alignment/>
    </xf>
    <xf numFmtId="1" fontId="51" fillId="0" borderId="0" xfId="0" applyNumberFormat="1" applyFont="1" applyFill="1" applyAlignment="1">
      <alignment/>
    </xf>
    <xf numFmtId="167" fontId="50" fillId="0" borderId="6" xfId="0" applyNumberFormat="1" applyFont="1" applyFill="1" applyBorder="1" applyAlignment="1">
      <alignment horizontal="center" wrapText="1"/>
    </xf>
    <xf numFmtId="1" fontId="50" fillId="0" borderId="0" xfId="0" applyNumberFormat="1" applyFont="1" applyFill="1" applyBorder="1" applyAlignment="1">
      <alignment horizontal="center"/>
    </xf>
    <xf numFmtId="1" fontId="50" fillId="0" borderId="6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/>
    </xf>
    <xf numFmtId="1" fontId="38" fillId="5" borderId="0" xfId="0" applyNumberFormat="1" applyFont="1" applyFill="1" applyBorder="1" applyAlignment="1">
      <alignment/>
    </xf>
    <xf numFmtId="1" fontId="52" fillId="5" borderId="0" xfId="0" applyNumberFormat="1" applyFont="1" applyFill="1" applyAlignment="1">
      <alignment/>
    </xf>
    <xf numFmtId="1" fontId="53" fillId="5" borderId="0" xfId="0" applyNumberFormat="1" applyFont="1" applyFill="1" applyBorder="1" applyAlignment="1">
      <alignment/>
    </xf>
    <xf numFmtId="0" fontId="52" fillId="5" borderId="0" xfId="0" applyFont="1" applyFill="1" applyBorder="1" applyAlignment="1">
      <alignment/>
    </xf>
    <xf numFmtId="167" fontId="54" fillId="5" borderId="6" xfId="0" applyNumberFormat="1" applyFont="1" applyFill="1" applyBorder="1" applyAlignment="1">
      <alignment horizontal="center" wrapText="1"/>
    </xf>
    <xf numFmtId="1" fontId="38" fillId="5" borderId="0" xfId="0" applyNumberFormat="1" applyFont="1" applyFill="1" applyBorder="1" applyAlignment="1">
      <alignment horizontal="center"/>
    </xf>
    <xf numFmtId="1" fontId="38" fillId="5" borderId="6" xfId="0" applyNumberFormat="1" applyFont="1" applyFill="1" applyBorder="1" applyAlignment="1">
      <alignment horizontal="center"/>
    </xf>
    <xf numFmtId="1" fontId="55" fillId="5" borderId="0" xfId="0" applyNumberFormat="1" applyFont="1" applyFill="1" applyBorder="1" applyAlignment="1">
      <alignment horizontal="center"/>
    </xf>
    <xf numFmtId="1" fontId="52" fillId="5" borderId="0" xfId="0" applyNumberFormat="1" applyFont="1" applyFill="1" applyBorder="1" applyAlignment="1">
      <alignment/>
    </xf>
    <xf numFmtId="1" fontId="5" fillId="5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5" borderId="0" xfId="0" applyFont="1" applyFill="1" applyAlignment="1">
      <alignment/>
    </xf>
    <xf numFmtId="1" fontId="5" fillId="0" borderId="0" xfId="0" applyNumberFormat="1" applyFont="1" applyAlignment="1">
      <alignment horizontal="center"/>
    </xf>
    <xf numFmtId="0" fontId="40" fillId="5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71" fontId="5" fillId="0" borderId="13" xfId="0" applyNumberFormat="1" applyFont="1" applyFill="1" applyBorder="1" applyAlignment="1">
      <alignment/>
    </xf>
    <xf numFmtId="168" fontId="5" fillId="5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5" borderId="0" xfId="0" applyFont="1" applyFill="1" applyBorder="1" applyAlignment="1">
      <alignment/>
    </xf>
    <xf numFmtId="169" fontId="49" fillId="0" borderId="0" xfId="0" applyNumberFormat="1" applyFont="1" applyFill="1" applyBorder="1" applyAlignment="1">
      <alignment horizontal="center" textRotation="90"/>
    </xf>
    <xf numFmtId="169" fontId="49" fillId="0" borderId="13" xfId="0" applyNumberFormat="1" applyFont="1" applyFill="1" applyBorder="1" applyAlignment="1">
      <alignment horizontal="center" textRotation="90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wrapText="1"/>
    </xf>
    <xf numFmtId="0" fontId="6" fillId="6" borderId="0" xfId="0" applyFont="1" applyFill="1" applyBorder="1" applyAlignment="1">
      <alignment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right" wrapText="1"/>
    </xf>
    <xf numFmtId="1" fontId="6" fillId="6" borderId="0" xfId="0" applyNumberFormat="1" applyFont="1" applyFill="1" applyBorder="1" applyAlignment="1">
      <alignment/>
    </xf>
    <xf numFmtId="0" fontId="30" fillId="6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9" fillId="2" borderId="0" xfId="0" applyFont="1" applyFill="1" applyBorder="1" applyAlignment="1">
      <alignment/>
    </xf>
    <xf numFmtId="16" fontId="1" fillId="0" borderId="0" xfId="0" applyNumberFormat="1" applyFont="1" applyFill="1" applyAlignment="1">
      <alignment/>
    </xf>
    <xf numFmtId="0" fontId="49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5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5" fillId="5" borderId="9" xfId="0" applyFont="1" applyFill="1" applyBorder="1" applyAlignment="1">
      <alignment horizontal="center" wrapText="1"/>
    </xf>
    <xf numFmtId="0" fontId="45" fillId="5" borderId="10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22" fillId="0" borderId="0" xfId="2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5" fillId="0" borderId="7" xfId="0" applyFont="1" applyFill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45" fillId="0" borderId="7" xfId="0" applyFont="1" applyFill="1" applyBorder="1" applyAlignment="1">
      <alignment horizontal="center" textRotation="90" wrapText="1"/>
    </xf>
    <xf numFmtId="0" fontId="46" fillId="0" borderId="8" xfId="0" applyFont="1" applyBorder="1" applyAlignment="1">
      <alignment horizontal="center" textRotation="90" wrapText="1"/>
    </xf>
    <xf numFmtId="1" fontId="55" fillId="5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idderdale.fslife.co.uk/index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idderdale.fslife.co.uk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9"/>
  <sheetViews>
    <sheetView showGridLines="0" view="pageBreakPreview" zoomScale="85" zoomScaleNormal="85" zoomScaleSheetLayoutView="85" workbookViewId="0" topLeftCell="A91">
      <selection activeCell="C164" sqref="C164"/>
    </sheetView>
  </sheetViews>
  <sheetFormatPr defaultColWidth="9.140625" defaultRowHeight="19.5" customHeight="1"/>
  <cols>
    <col min="1" max="1" width="17.57421875" style="8" customWidth="1"/>
    <col min="2" max="3" width="5.7109375" style="8" customWidth="1"/>
    <col min="4" max="4" width="17.00390625" style="8" customWidth="1"/>
    <col min="5" max="5" width="10.7109375" style="8" customWidth="1"/>
    <col min="6" max="6" width="17.8515625" style="8" customWidth="1"/>
    <col min="7" max="8" width="5.7109375" style="8" customWidth="1"/>
    <col min="9" max="9" width="17.00390625" style="8" customWidth="1"/>
    <col min="10" max="17" width="9.140625" style="15" customWidth="1"/>
    <col min="18" max="20" width="7.140625" style="8" customWidth="1"/>
    <col min="21" max="21" width="18.421875" style="2" bestFit="1" customWidth="1"/>
    <col min="22" max="22" width="8.28125" style="8" customWidth="1"/>
    <col min="23" max="23" width="8.28125" style="2" customWidth="1"/>
    <col min="24" max="24" width="8.28125" style="8" customWidth="1"/>
    <col min="25" max="25" width="7.8515625" style="2" customWidth="1"/>
    <col min="26" max="26" width="9.140625" style="7" customWidth="1"/>
    <col min="27" max="27" width="9.140625" style="2" customWidth="1"/>
    <col min="28" max="16384" width="9.140625" style="8" customWidth="1"/>
  </cols>
  <sheetData>
    <row r="1" spans="1:27" s="32" customFormat="1" ht="19.5" customHeight="1">
      <c r="A1" s="278" t="s">
        <v>202</v>
      </c>
      <c r="B1" s="279"/>
      <c r="C1" s="279"/>
      <c r="D1" s="279"/>
      <c r="E1" s="279"/>
      <c r="F1" s="279"/>
      <c r="G1" s="279"/>
      <c r="H1" s="279"/>
      <c r="I1" s="279"/>
      <c r="J1" s="33"/>
      <c r="K1" s="33"/>
      <c r="L1" s="33"/>
      <c r="M1" s="33"/>
      <c r="N1" s="33"/>
      <c r="O1" s="33"/>
      <c r="P1" s="33"/>
      <c r="Q1" s="33"/>
      <c r="U1" s="54"/>
      <c r="W1" s="54"/>
      <c r="Y1" s="54"/>
      <c r="AA1" s="54"/>
    </row>
    <row r="2" spans="1:9" ht="19.5" customHeight="1">
      <c r="A2" s="281" t="s">
        <v>34</v>
      </c>
      <c r="B2" s="281"/>
      <c r="C2" s="281"/>
      <c r="D2" s="281"/>
      <c r="E2" s="281"/>
      <c r="F2" s="281"/>
      <c r="G2" s="281"/>
      <c r="H2" s="281"/>
      <c r="I2" s="281"/>
    </row>
    <row r="3" spans="1:9" ht="19.5" customHeight="1">
      <c r="A3" s="281" t="s">
        <v>45</v>
      </c>
      <c r="B3" s="281"/>
      <c r="C3" s="281"/>
      <c r="D3" s="281"/>
      <c r="E3" s="281"/>
      <c r="F3" s="281"/>
      <c r="G3" s="281"/>
      <c r="H3" s="281"/>
      <c r="I3" s="281"/>
    </row>
    <row r="4" spans="21:27" s="16" customFormat="1" ht="19.5" customHeight="1">
      <c r="U4" s="55"/>
      <c r="W4" s="55"/>
      <c r="Y4" s="55"/>
      <c r="AA4" s="55"/>
    </row>
    <row r="5" spans="1:27" s="16" customFormat="1" ht="19.5" customHeight="1">
      <c r="A5" s="280" t="s">
        <v>238</v>
      </c>
      <c r="B5" s="280"/>
      <c r="C5" s="280"/>
      <c r="D5" s="280"/>
      <c r="E5" s="280"/>
      <c r="F5" s="280"/>
      <c r="G5" s="280"/>
      <c r="H5" s="280"/>
      <c r="I5" s="280"/>
      <c r="U5" s="55"/>
      <c r="W5" s="55"/>
      <c r="Y5" s="55"/>
      <c r="AA5" s="55"/>
    </row>
    <row r="6" spans="1:27" s="16" customFormat="1" ht="19.5" customHeight="1">
      <c r="A6" s="47" t="s">
        <v>239</v>
      </c>
      <c r="B6" s="47"/>
      <c r="C6" s="47"/>
      <c r="D6" s="47"/>
      <c r="E6" s="47"/>
      <c r="F6" s="47"/>
      <c r="G6" s="47"/>
      <c r="H6" s="47"/>
      <c r="I6" s="47"/>
      <c r="U6" s="55"/>
      <c r="W6" s="55"/>
      <c r="Y6" s="55"/>
      <c r="AA6" s="55"/>
    </row>
    <row r="7" spans="1:27" s="24" customFormat="1" ht="19.5" customHeight="1">
      <c r="A7" s="47" t="s">
        <v>276</v>
      </c>
      <c r="B7" s="47"/>
      <c r="C7" s="47"/>
      <c r="D7" s="47"/>
      <c r="E7" s="47"/>
      <c r="F7" s="47"/>
      <c r="G7" s="47"/>
      <c r="H7" s="47"/>
      <c r="I7" s="47"/>
      <c r="J7" s="16"/>
      <c r="K7" s="16"/>
      <c r="L7" s="16"/>
      <c r="M7" s="16"/>
      <c r="N7" s="16"/>
      <c r="O7" s="16"/>
      <c r="P7" s="16"/>
      <c r="Q7" s="16"/>
      <c r="U7" s="56"/>
      <c r="W7" s="56"/>
      <c r="Y7" s="56"/>
      <c r="AA7" s="56"/>
    </row>
    <row r="8" spans="1:27" s="24" customFormat="1" ht="19.5" customHeight="1">
      <c r="A8" s="47" t="s">
        <v>262</v>
      </c>
      <c r="B8" s="47"/>
      <c r="C8" s="47"/>
      <c r="D8" s="47"/>
      <c r="E8" s="47"/>
      <c r="F8" s="47"/>
      <c r="G8" s="47"/>
      <c r="H8" s="47"/>
      <c r="I8" s="47"/>
      <c r="J8" s="16"/>
      <c r="K8" s="16"/>
      <c r="L8" s="16"/>
      <c r="M8" s="16"/>
      <c r="N8" s="16"/>
      <c r="O8" s="16"/>
      <c r="P8" s="16"/>
      <c r="Q8" s="16"/>
      <c r="U8" s="56"/>
      <c r="W8" s="56"/>
      <c r="Y8" s="56"/>
      <c r="AA8" s="56"/>
    </row>
    <row r="9" spans="1:27" s="24" customFormat="1" ht="19.5" customHeight="1">
      <c r="A9" s="47"/>
      <c r="B9" s="47"/>
      <c r="C9" s="47"/>
      <c r="D9" s="47"/>
      <c r="E9" s="47"/>
      <c r="F9" s="47"/>
      <c r="G9" s="47"/>
      <c r="H9" s="47"/>
      <c r="I9" s="47"/>
      <c r="J9" s="16"/>
      <c r="K9" s="16"/>
      <c r="L9" s="16"/>
      <c r="M9" s="16"/>
      <c r="N9" s="16"/>
      <c r="O9" s="16"/>
      <c r="P9" s="16"/>
      <c r="Q9" s="16"/>
      <c r="U9" s="56"/>
      <c r="W9" s="56"/>
      <c r="Y9" s="56"/>
      <c r="AA9" s="56"/>
    </row>
    <row r="10" spans="1:27" s="24" customFormat="1" ht="19.5" customHeight="1">
      <c r="A10" s="47" t="s">
        <v>240</v>
      </c>
      <c r="B10" s="47"/>
      <c r="C10" s="47"/>
      <c r="D10" s="47"/>
      <c r="E10" s="47"/>
      <c r="F10" s="47"/>
      <c r="G10" s="47"/>
      <c r="H10" s="47"/>
      <c r="I10" s="47"/>
      <c r="J10" s="16"/>
      <c r="K10" s="16"/>
      <c r="L10" s="16"/>
      <c r="M10" s="16"/>
      <c r="N10" s="16"/>
      <c r="O10" s="16"/>
      <c r="P10" s="16"/>
      <c r="Q10" s="16"/>
      <c r="U10" s="56"/>
      <c r="W10" s="56"/>
      <c r="Y10" s="56"/>
      <c r="AA10" s="56"/>
    </row>
    <row r="11" spans="1:27" s="24" customFormat="1" ht="19.5" customHeight="1">
      <c r="A11" s="47" t="s">
        <v>263</v>
      </c>
      <c r="B11" s="47"/>
      <c r="C11" s="47"/>
      <c r="D11" s="47"/>
      <c r="E11" s="47"/>
      <c r="F11" s="47"/>
      <c r="G11" s="47"/>
      <c r="H11" s="47"/>
      <c r="I11" s="47"/>
      <c r="J11" s="16"/>
      <c r="K11" s="16"/>
      <c r="L11" s="16"/>
      <c r="M11" s="16"/>
      <c r="N11" s="16"/>
      <c r="O11" s="16"/>
      <c r="P11" s="16"/>
      <c r="Q11" s="16"/>
      <c r="U11" s="56"/>
      <c r="W11" s="56"/>
      <c r="Y11" s="56"/>
      <c r="AA11" s="56"/>
    </row>
    <row r="12" spans="10:27" s="24" customFormat="1" ht="19.5" customHeight="1">
      <c r="J12" s="16"/>
      <c r="K12" s="16"/>
      <c r="L12" s="16"/>
      <c r="M12" s="16"/>
      <c r="N12" s="16"/>
      <c r="O12" s="16"/>
      <c r="P12" s="16"/>
      <c r="Q12" s="16"/>
      <c r="U12" s="56"/>
      <c r="W12" s="56"/>
      <c r="Y12" s="56"/>
      <c r="AA12" s="56"/>
    </row>
    <row r="13" spans="1:27" s="24" customFormat="1" ht="19.5" customHeight="1">
      <c r="A13" s="24" t="s">
        <v>26</v>
      </c>
      <c r="D13" s="275" t="s">
        <v>27</v>
      </c>
      <c r="E13" s="276"/>
      <c r="F13" s="276"/>
      <c r="G13" s="276"/>
      <c r="H13" s="276"/>
      <c r="I13" s="276"/>
      <c r="J13" s="16"/>
      <c r="K13" s="16"/>
      <c r="L13" s="16"/>
      <c r="M13" s="16"/>
      <c r="N13" s="16"/>
      <c r="O13" s="16"/>
      <c r="P13" s="16"/>
      <c r="Q13" s="16"/>
      <c r="U13" s="56"/>
      <c r="W13" s="56"/>
      <c r="Y13" s="56"/>
      <c r="AA13" s="56"/>
    </row>
    <row r="14" spans="1:27" s="24" customFormat="1" ht="19.5" customHeight="1">
      <c r="A14" s="236" t="s">
        <v>35</v>
      </c>
      <c r="B14" s="236"/>
      <c r="C14" s="236"/>
      <c r="D14" s="236"/>
      <c r="E14" s="236"/>
      <c r="F14" s="236"/>
      <c r="J14" s="16"/>
      <c r="K14" s="16"/>
      <c r="L14" s="16"/>
      <c r="M14" s="16"/>
      <c r="N14" s="16"/>
      <c r="O14" s="16"/>
      <c r="P14" s="16"/>
      <c r="Q14" s="16"/>
      <c r="U14" s="56"/>
      <c r="W14" s="56"/>
      <c r="Y14" s="56"/>
      <c r="AA14" s="56"/>
    </row>
    <row r="15" spans="1:27" s="24" customFormat="1" ht="19.5" customHeight="1">
      <c r="A15" s="157"/>
      <c r="F15" s="157"/>
      <c r="J15" s="16"/>
      <c r="K15" s="16"/>
      <c r="L15" s="16"/>
      <c r="M15" s="16"/>
      <c r="N15" s="16"/>
      <c r="O15" s="16"/>
      <c r="P15" s="16"/>
      <c r="Q15" s="16"/>
      <c r="U15" s="56"/>
      <c r="W15" s="56"/>
      <c r="Y15" s="56"/>
      <c r="AA15" s="56"/>
    </row>
    <row r="16" spans="1:9" ht="19.5" customHeight="1">
      <c r="A16" s="277" t="s">
        <v>204</v>
      </c>
      <c r="B16" s="277"/>
      <c r="C16" s="277"/>
      <c r="D16" s="277"/>
      <c r="E16" s="35"/>
      <c r="F16" s="272" t="s">
        <v>203</v>
      </c>
      <c r="G16" s="273"/>
      <c r="H16" s="273"/>
      <c r="I16" s="274"/>
    </row>
    <row r="17" spans="1:9" ht="19.5" customHeight="1">
      <c r="A17" s="123" t="s">
        <v>64</v>
      </c>
      <c r="B17" s="122">
        <v>4</v>
      </c>
      <c r="C17" s="122">
        <v>2</v>
      </c>
      <c r="D17" s="124" t="s">
        <v>234</v>
      </c>
      <c r="E17" s="36"/>
      <c r="F17" s="123" t="s">
        <v>64</v>
      </c>
      <c r="G17" s="122">
        <v>2</v>
      </c>
      <c r="H17" s="122">
        <v>4</v>
      </c>
      <c r="I17" s="124" t="s">
        <v>58</v>
      </c>
    </row>
    <row r="18" spans="1:9" ht="19.5" customHeight="1">
      <c r="A18" s="123" t="s">
        <v>1</v>
      </c>
      <c r="B18" s="122">
        <v>3</v>
      </c>
      <c r="C18" s="122">
        <v>3</v>
      </c>
      <c r="D18" s="124" t="s">
        <v>128</v>
      </c>
      <c r="E18" s="36"/>
      <c r="F18" s="123" t="s">
        <v>228</v>
      </c>
      <c r="G18" s="122">
        <v>4</v>
      </c>
      <c r="H18" s="122">
        <v>2</v>
      </c>
      <c r="I18" s="124" t="s">
        <v>229</v>
      </c>
    </row>
    <row r="19" spans="1:9" ht="19.5" customHeight="1">
      <c r="A19" s="123" t="s">
        <v>228</v>
      </c>
      <c r="B19" s="122">
        <v>5</v>
      </c>
      <c r="C19" s="122">
        <v>1</v>
      </c>
      <c r="D19" s="124" t="s">
        <v>58</v>
      </c>
      <c r="E19" s="36"/>
      <c r="F19" s="123" t="s">
        <v>4</v>
      </c>
      <c r="G19" s="122">
        <v>2</v>
      </c>
      <c r="H19" s="122">
        <v>4</v>
      </c>
      <c r="I19" s="124" t="s">
        <v>1</v>
      </c>
    </row>
    <row r="20" spans="1:9" ht="19.5" customHeight="1">
      <c r="A20" s="123" t="s">
        <v>233</v>
      </c>
      <c r="B20" s="122">
        <v>3</v>
      </c>
      <c r="C20" s="122">
        <v>3</v>
      </c>
      <c r="D20" s="124" t="s">
        <v>134</v>
      </c>
      <c r="E20" s="36"/>
      <c r="F20" s="123" t="s">
        <v>234</v>
      </c>
      <c r="G20" s="122">
        <v>2</v>
      </c>
      <c r="H20" s="122">
        <v>4</v>
      </c>
      <c r="I20" s="124" t="s">
        <v>17</v>
      </c>
    </row>
    <row r="21" spans="1:9" ht="19.5" customHeight="1">
      <c r="A21" s="123" t="s">
        <v>17</v>
      </c>
      <c r="B21" s="122">
        <v>4</v>
      </c>
      <c r="C21" s="122">
        <v>2</v>
      </c>
      <c r="D21" s="124" t="s">
        <v>144</v>
      </c>
      <c r="E21" s="36"/>
      <c r="F21" s="123" t="s">
        <v>230</v>
      </c>
      <c r="G21" s="122" t="s">
        <v>277</v>
      </c>
      <c r="H21" s="122" t="s">
        <v>277</v>
      </c>
      <c r="I21" s="124" t="s">
        <v>233</v>
      </c>
    </row>
    <row r="22" spans="1:9" ht="19.5" customHeight="1">
      <c r="A22" s="123" t="s">
        <v>2</v>
      </c>
      <c r="B22" s="122">
        <v>3</v>
      </c>
      <c r="C22" s="122">
        <v>3</v>
      </c>
      <c r="D22" s="124" t="s">
        <v>4</v>
      </c>
      <c r="E22" s="36"/>
      <c r="F22" s="123" t="s">
        <v>144</v>
      </c>
      <c r="G22" s="122">
        <v>2</v>
      </c>
      <c r="H22" s="122">
        <v>4</v>
      </c>
      <c r="I22" s="124" t="s">
        <v>231</v>
      </c>
    </row>
    <row r="23" spans="1:9" ht="19.5" customHeight="1">
      <c r="A23" s="123" t="s">
        <v>229</v>
      </c>
      <c r="B23" s="122">
        <v>5</v>
      </c>
      <c r="C23" s="122">
        <v>1</v>
      </c>
      <c r="D23" s="124" t="s">
        <v>232</v>
      </c>
      <c r="E23" s="36"/>
      <c r="F23" s="123" t="s">
        <v>128</v>
      </c>
      <c r="G23" s="122">
        <v>2</v>
      </c>
      <c r="H23" s="122">
        <v>4</v>
      </c>
      <c r="I23" s="124" t="s">
        <v>232</v>
      </c>
    </row>
    <row r="24" spans="1:9" ht="19.5" customHeight="1">
      <c r="A24" s="123" t="s">
        <v>231</v>
      </c>
      <c r="B24" s="122" t="s">
        <v>277</v>
      </c>
      <c r="C24" s="122" t="s">
        <v>277</v>
      </c>
      <c r="D24" s="124" t="s">
        <v>230</v>
      </c>
      <c r="E24" s="36"/>
      <c r="F24" s="123" t="s">
        <v>134</v>
      </c>
      <c r="G24" s="122">
        <v>4</v>
      </c>
      <c r="H24" s="122">
        <v>2</v>
      </c>
      <c r="I24" s="124" t="s">
        <v>2</v>
      </c>
    </row>
    <row r="25" spans="1:9" ht="19.5" customHeight="1">
      <c r="A25" s="125" t="s">
        <v>7</v>
      </c>
      <c r="B25" s="269" t="s">
        <v>297</v>
      </c>
      <c r="C25" s="270"/>
      <c r="D25" s="271"/>
      <c r="E25" s="34"/>
      <c r="F25" s="125" t="s">
        <v>7</v>
      </c>
      <c r="G25" s="269"/>
      <c r="H25" s="270"/>
      <c r="I25" s="271"/>
    </row>
    <row r="26" spans="1:9" ht="19.5" customHeight="1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9.5" customHeight="1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9.5" customHeight="1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9.5" customHeight="1">
      <c r="A29" s="272" t="s">
        <v>205</v>
      </c>
      <c r="B29" s="273"/>
      <c r="C29" s="273"/>
      <c r="D29" s="274"/>
      <c r="E29" s="35"/>
      <c r="F29" s="272" t="s">
        <v>206</v>
      </c>
      <c r="G29" s="273"/>
      <c r="H29" s="273"/>
      <c r="I29" s="274"/>
    </row>
    <row r="30" spans="1:9" ht="19.5" customHeight="1">
      <c r="A30" s="123" t="s">
        <v>64</v>
      </c>
      <c r="B30" s="122" t="s">
        <v>277</v>
      </c>
      <c r="C30" s="122" t="s">
        <v>277</v>
      </c>
      <c r="D30" s="124" t="s">
        <v>230</v>
      </c>
      <c r="E30" s="36"/>
      <c r="F30" s="123" t="s">
        <v>58</v>
      </c>
      <c r="G30" s="122">
        <v>2</v>
      </c>
      <c r="H30" s="122">
        <v>4</v>
      </c>
      <c r="I30" s="124" t="s">
        <v>234</v>
      </c>
    </row>
    <row r="31" spans="1:9" ht="19.5" customHeight="1">
      <c r="A31" s="123" t="s">
        <v>232</v>
      </c>
      <c r="B31" s="122">
        <v>1</v>
      </c>
      <c r="C31" s="122">
        <v>5</v>
      </c>
      <c r="D31" s="124" t="s">
        <v>228</v>
      </c>
      <c r="E31" s="36"/>
      <c r="F31" s="123" t="s">
        <v>1</v>
      </c>
      <c r="G31" s="122" t="s">
        <v>277</v>
      </c>
      <c r="H31" s="122" t="s">
        <v>277</v>
      </c>
      <c r="I31" s="124" t="s">
        <v>230</v>
      </c>
    </row>
    <row r="32" spans="1:9" ht="19.5" customHeight="1">
      <c r="A32" s="123" t="s">
        <v>233</v>
      </c>
      <c r="B32" s="122">
        <v>4</v>
      </c>
      <c r="C32" s="122">
        <v>2</v>
      </c>
      <c r="D32" s="124" t="s">
        <v>1</v>
      </c>
      <c r="E32" s="36"/>
      <c r="F32" s="123" t="s">
        <v>232</v>
      </c>
      <c r="G32" s="122">
        <v>5</v>
      </c>
      <c r="H32" s="122">
        <v>1</v>
      </c>
      <c r="I32" s="124" t="s">
        <v>144</v>
      </c>
    </row>
    <row r="33" spans="1:9" ht="19.5" customHeight="1">
      <c r="A33" s="123" t="s">
        <v>17</v>
      </c>
      <c r="B33" s="122">
        <v>3</v>
      </c>
      <c r="C33" s="122">
        <v>3</v>
      </c>
      <c r="D33" s="124" t="s">
        <v>134</v>
      </c>
      <c r="E33" s="36"/>
      <c r="F33" s="123" t="s">
        <v>233</v>
      </c>
      <c r="G33" s="122">
        <v>2</v>
      </c>
      <c r="H33" s="122">
        <v>4</v>
      </c>
      <c r="I33" s="124" t="s">
        <v>128</v>
      </c>
    </row>
    <row r="34" spans="1:9" ht="19.5" customHeight="1">
      <c r="A34" s="123" t="s">
        <v>2</v>
      </c>
      <c r="B34" s="122">
        <v>3</v>
      </c>
      <c r="C34" s="122">
        <v>3</v>
      </c>
      <c r="D34" s="124" t="s">
        <v>234</v>
      </c>
      <c r="E34" s="36"/>
      <c r="F34" s="123" t="s">
        <v>17</v>
      </c>
      <c r="G34" s="122">
        <v>4</v>
      </c>
      <c r="H34" s="122">
        <v>2</v>
      </c>
      <c r="I34" s="124" t="s">
        <v>228</v>
      </c>
    </row>
    <row r="35" spans="1:9" ht="19.5" customHeight="1">
      <c r="A35" s="123" t="s">
        <v>229</v>
      </c>
      <c r="B35" s="122">
        <v>4</v>
      </c>
      <c r="C35" s="122">
        <v>2</v>
      </c>
      <c r="D35" s="124" t="s">
        <v>128</v>
      </c>
      <c r="E35" s="36"/>
      <c r="F35" s="123" t="s">
        <v>229</v>
      </c>
      <c r="G35" s="122">
        <v>4</v>
      </c>
      <c r="H35" s="122">
        <v>2</v>
      </c>
      <c r="I35" s="135" t="s">
        <v>2</v>
      </c>
    </row>
    <row r="36" spans="1:9" ht="19.5" customHeight="1">
      <c r="A36" s="123" t="s">
        <v>144</v>
      </c>
      <c r="B36" s="122">
        <v>1</v>
      </c>
      <c r="C36" s="122">
        <v>5</v>
      </c>
      <c r="D36" s="124" t="s">
        <v>58</v>
      </c>
      <c r="E36" s="36"/>
      <c r="F36" s="123" t="s">
        <v>134</v>
      </c>
      <c r="G36" s="122">
        <v>1</v>
      </c>
      <c r="H36" s="122">
        <v>5</v>
      </c>
      <c r="I36" s="124" t="s">
        <v>4</v>
      </c>
    </row>
    <row r="37" spans="1:9" ht="19.5" customHeight="1">
      <c r="A37" s="123" t="s">
        <v>231</v>
      </c>
      <c r="B37" s="122">
        <v>4</v>
      </c>
      <c r="C37" s="122">
        <v>2</v>
      </c>
      <c r="D37" s="124" t="s">
        <v>4</v>
      </c>
      <c r="E37" s="36"/>
      <c r="F37" s="123" t="s">
        <v>231</v>
      </c>
      <c r="G37" s="122">
        <v>3</v>
      </c>
      <c r="H37" s="122">
        <v>3</v>
      </c>
      <c r="I37" s="124" t="s">
        <v>64</v>
      </c>
    </row>
    <row r="38" spans="1:9" ht="19.5" customHeight="1">
      <c r="A38" s="125" t="s">
        <v>7</v>
      </c>
      <c r="B38" s="269" t="s">
        <v>298</v>
      </c>
      <c r="C38" s="270"/>
      <c r="D38" s="271"/>
      <c r="E38" s="34"/>
      <c r="F38" s="125" t="s">
        <v>7</v>
      </c>
      <c r="G38" s="269"/>
      <c r="H38" s="270"/>
      <c r="I38" s="271"/>
    </row>
    <row r="39" spans="1:9" ht="19.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9.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9.5" customHeight="1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9.5" customHeight="1">
      <c r="A42" s="272" t="s">
        <v>207</v>
      </c>
      <c r="B42" s="273"/>
      <c r="C42" s="273"/>
      <c r="D42" s="274"/>
      <c r="E42" s="35"/>
      <c r="F42" s="272" t="s">
        <v>208</v>
      </c>
      <c r="G42" s="273"/>
      <c r="H42" s="273"/>
      <c r="I42" s="274"/>
    </row>
    <row r="43" spans="1:9" ht="19.5" customHeight="1">
      <c r="A43" s="123" t="s">
        <v>64</v>
      </c>
      <c r="B43" s="122">
        <v>4</v>
      </c>
      <c r="C43" s="122">
        <v>2</v>
      </c>
      <c r="D43" s="124" t="s">
        <v>228</v>
      </c>
      <c r="E43" s="36"/>
      <c r="F43" s="123" t="s">
        <v>58</v>
      </c>
      <c r="G43" s="122">
        <v>5</v>
      </c>
      <c r="H43" s="122">
        <v>1</v>
      </c>
      <c r="I43" s="124" t="s">
        <v>229</v>
      </c>
    </row>
    <row r="44" spans="1:9" ht="19.5" customHeight="1">
      <c r="A44" s="123" t="s">
        <v>1</v>
      </c>
      <c r="B44" s="122">
        <v>1</v>
      </c>
      <c r="C44" s="122">
        <v>5</v>
      </c>
      <c r="D44" s="124" t="s">
        <v>134</v>
      </c>
      <c r="E44" s="36"/>
      <c r="F44" s="123" t="s">
        <v>228</v>
      </c>
      <c r="G44" s="122">
        <v>3</v>
      </c>
      <c r="H44" s="122">
        <v>3</v>
      </c>
      <c r="I44" s="124" t="s">
        <v>1</v>
      </c>
    </row>
    <row r="45" spans="1:9" ht="19.5" customHeight="1">
      <c r="A45" s="123" t="s">
        <v>232</v>
      </c>
      <c r="B45" s="122">
        <v>2</v>
      </c>
      <c r="C45" s="122">
        <v>4</v>
      </c>
      <c r="D45" s="124" t="s">
        <v>17</v>
      </c>
      <c r="E45" s="36"/>
      <c r="F45" s="123" t="s">
        <v>234</v>
      </c>
      <c r="G45" s="122">
        <v>4</v>
      </c>
      <c r="H45" s="122">
        <v>2</v>
      </c>
      <c r="I45" s="124" t="s">
        <v>233</v>
      </c>
    </row>
    <row r="46" spans="1:9" ht="19.5" customHeight="1">
      <c r="A46" s="123" t="s">
        <v>4</v>
      </c>
      <c r="B46" s="122">
        <v>3</v>
      </c>
      <c r="C46" s="122">
        <v>3</v>
      </c>
      <c r="D46" s="124" t="s">
        <v>128</v>
      </c>
      <c r="E46" s="36"/>
      <c r="F46" s="123" t="s">
        <v>17</v>
      </c>
      <c r="G46" s="122">
        <v>4</v>
      </c>
      <c r="H46" s="122">
        <v>2</v>
      </c>
      <c r="I46" s="124" t="s">
        <v>4</v>
      </c>
    </row>
    <row r="47" spans="1:9" ht="19.5" customHeight="1">
      <c r="A47" s="123" t="s">
        <v>234</v>
      </c>
      <c r="B47" s="122">
        <v>3</v>
      </c>
      <c r="C47" s="122">
        <v>3</v>
      </c>
      <c r="D47" s="124" t="s">
        <v>229</v>
      </c>
      <c r="E47" s="36"/>
      <c r="F47" s="123" t="s">
        <v>2</v>
      </c>
      <c r="G47" s="122">
        <v>2</v>
      </c>
      <c r="H47" s="122">
        <v>4</v>
      </c>
      <c r="I47" s="124" t="s">
        <v>232</v>
      </c>
    </row>
    <row r="48" spans="1:9" ht="19.5" customHeight="1">
      <c r="A48" s="123" t="s">
        <v>230</v>
      </c>
      <c r="B48" s="122" t="s">
        <v>277</v>
      </c>
      <c r="C48" s="122" t="s">
        <v>277</v>
      </c>
      <c r="D48" s="124" t="s">
        <v>58</v>
      </c>
      <c r="E48" s="36"/>
      <c r="F48" s="123" t="s">
        <v>230</v>
      </c>
      <c r="G48" s="122" t="s">
        <v>277</v>
      </c>
      <c r="H48" s="122" t="s">
        <v>277</v>
      </c>
      <c r="I48" s="124" t="s">
        <v>134</v>
      </c>
    </row>
    <row r="49" spans="1:9" ht="19.5" customHeight="1">
      <c r="A49" s="123" t="s">
        <v>144</v>
      </c>
      <c r="B49" s="122">
        <v>3</v>
      </c>
      <c r="C49" s="122">
        <v>3</v>
      </c>
      <c r="D49" s="124" t="s">
        <v>2</v>
      </c>
      <c r="E49" s="36"/>
      <c r="F49" s="123" t="s">
        <v>144</v>
      </c>
      <c r="G49" s="122">
        <v>0</v>
      </c>
      <c r="H49" s="122">
        <v>6</v>
      </c>
      <c r="I49" s="124" t="s">
        <v>64</v>
      </c>
    </row>
    <row r="50" spans="1:9" ht="19.5" customHeight="1">
      <c r="A50" s="123" t="s">
        <v>231</v>
      </c>
      <c r="B50" s="122">
        <v>5</v>
      </c>
      <c r="C50" s="122">
        <v>1</v>
      </c>
      <c r="D50" s="124" t="s">
        <v>233</v>
      </c>
      <c r="E50" s="36"/>
      <c r="F50" s="123" t="s">
        <v>128</v>
      </c>
      <c r="G50" s="122">
        <v>4</v>
      </c>
      <c r="H50" s="122">
        <v>2</v>
      </c>
      <c r="I50" s="124" t="s">
        <v>231</v>
      </c>
    </row>
    <row r="51" spans="1:9" ht="19.5" customHeight="1">
      <c r="A51" s="125" t="s">
        <v>7</v>
      </c>
      <c r="B51" s="269" t="s">
        <v>311</v>
      </c>
      <c r="C51" s="270"/>
      <c r="D51" s="271"/>
      <c r="E51" s="34"/>
      <c r="F51" s="125" t="s">
        <v>7</v>
      </c>
      <c r="G51" s="269"/>
      <c r="H51" s="270"/>
      <c r="I51" s="271"/>
    </row>
    <row r="52" spans="1:9" ht="19.5" customHeight="1">
      <c r="A52" s="34"/>
      <c r="B52" s="34"/>
      <c r="C52" s="37"/>
      <c r="D52" s="37"/>
      <c r="E52" s="34"/>
      <c r="F52" s="34"/>
      <c r="G52" s="34"/>
      <c r="H52" s="37"/>
      <c r="I52" s="37"/>
    </row>
    <row r="53" spans="1:9" ht="19.5" customHeight="1">
      <c r="A53" s="34"/>
      <c r="B53" s="34"/>
      <c r="C53" s="37"/>
      <c r="D53" s="37"/>
      <c r="E53" s="34"/>
      <c r="F53" s="34"/>
      <c r="G53" s="34"/>
      <c r="H53" s="37"/>
      <c r="I53" s="37"/>
    </row>
    <row r="54" spans="1:9" ht="19.5" customHeight="1">
      <c r="A54" s="34"/>
      <c r="B54" s="34"/>
      <c r="C54" s="37"/>
      <c r="D54" s="37"/>
      <c r="E54" s="34"/>
      <c r="F54" s="34"/>
      <c r="G54" s="34"/>
      <c r="H54" s="37"/>
      <c r="I54" s="37"/>
    </row>
    <row r="55" spans="1:9" ht="19.5" customHeight="1">
      <c r="A55" s="272" t="s">
        <v>209</v>
      </c>
      <c r="B55" s="273"/>
      <c r="C55" s="273"/>
      <c r="D55" s="274"/>
      <c r="E55" s="35"/>
      <c r="F55" s="272" t="s">
        <v>210</v>
      </c>
      <c r="G55" s="273"/>
      <c r="H55" s="273"/>
      <c r="I55" s="274"/>
    </row>
    <row r="56" spans="1:9" ht="19.5" customHeight="1">
      <c r="A56" s="123" t="s">
        <v>58</v>
      </c>
      <c r="B56" s="122">
        <v>3</v>
      </c>
      <c r="C56" s="122">
        <v>3</v>
      </c>
      <c r="D56" s="124" t="s">
        <v>128</v>
      </c>
      <c r="E56" s="36"/>
      <c r="F56" s="123" t="s">
        <v>64</v>
      </c>
      <c r="G56" s="122">
        <v>4</v>
      </c>
      <c r="H56" s="122">
        <v>2</v>
      </c>
      <c r="I56" s="124" t="s">
        <v>229</v>
      </c>
    </row>
    <row r="57" spans="1:9" ht="19.5" customHeight="1">
      <c r="A57" s="123" t="s">
        <v>1</v>
      </c>
      <c r="B57" s="122">
        <v>5</v>
      </c>
      <c r="C57" s="122">
        <v>1</v>
      </c>
      <c r="D57" s="124" t="s">
        <v>144</v>
      </c>
      <c r="E57" s="36"/>
      <c r="F57" s="123" t="s">
        <v>232</v>
      </c>
      <c r="G57" s="122">
        <v>1</v>
      </c>
      <c r="H57" s="122">
        <v>5</v>
      </c>
      <c r="I57" s="124" t="s">
        <v>234</v>
      </c>
    </row>
    <row r="58" spans="1:9" ht="19.5" customHeight="1">
      <c r="A58" s="123" t="s">
        <v>228</v>
      </c>
      <c r="B58" s="122">
        <v>2</v>
      </c>
      <c r="C58" s="122">
        <v>4</v>
      </c>
      <c r="D58" s="124" t="s">
        <v>234</v>
      </c>
      <c r="E58" s="36"/>
      <c r="F58" s="123" t="s">
        <v>4</v>
      </c>
      <c r="G58" s="122">
        <v>2</v>
      </c>
      <c r="H58" s="122">
        <v>4</v>
      </c>
      <c r="I58" s="124" t="s">
        <v>58</v>
      </c>
    </row>
    <row r="59" spans="1:9" ht="19.5" customHeight="1">
      <c r="A59" s="123" t="s">
        <v>4</v>
      </c>
      <c r="B59" s="122">
        <v>4</v>
      </c>
      <c r="C59" s="122">
        <v>2</v>
      </c>
      <c r="D59" s="124" t="s">
        <v>232</v>
      </c>
      <c r="E59" s="36"/>
      <c r="F59" s="123" t="s">
        <v>233</v>
      </c>
      <c r="G59" s="122">
        <v>5</v>
      </c>
      <c r="H59" s="122">
        <v>1</v>
      </c>
      <c r="I59" s="124" t="s">
        <v>144</v>
      </c>
    </row>
    <row r="60" spans="1:9" ht="19.5" customHeight="1">
      <c r="A60" s="123" t="s">
        <v>233</v>
      </c>
      <c r="B60" s="122">
        <v>5</v>
      </c>
      <c r="C60" s="122">
        <v>1</v>
      </c>
      <c r="D60" s="124" t="s">
        <v>2</v>
      </c>
      <c r="E60" s="36"/>
      <c r="F60" s="123" t="s">
        <v>2</v>
      </c>
      <c r="G60" s="122">
        <v>3</v>
      </c>
      <c r="H60" s="122">
        <v>3</v>
      </c>
      <c r="I60" s="124" t="s">
        <v>1</v>
      </c>
    </row>
    <row r="61" spans="1:9" ht="19.5" customHeight="1">
      <c r="A61" s="123" t="s">
        <v>17</v>
      </c>
      <c r="B61" s="122" t="s">
        <v>277</v>
      </c>
      <c r="C61" s="122" t="s">
        <v>277</v>
      </c>
      <c r="D61" s="124" t="s">
        <v>230</v>
      </c>
      <c r="E61" s="36"/>
      <c r="F61" s="123" t="s">
        <v>230</v>
      </c>
      <c r="G61" s="122" t="s">
        <v>277</v>
      </c>
      <c r="H61" s="122" t="s">
        <v>277</v>
      </c>
      <c r="I61" s="124" t="s">
        <v>228</v>
      </c>
    </row>
    <row r="62" spans="1:9" ht="19.5" customHeight="1">
      <c r="A62" s="123" t="s">
        <v>229</v>
      </c>
      <c r="B62" s="122">
        <v>4</v>
      </c>
      <c r="C62" s="122">
        <v>2</v>
      </c>
      <c r="D62" s="124" t="s">
        <v>231</v>
      </c>
      <c r="E62" s="36"/>
      <c r="F62" s="123" t="s">
        <v>128</v>
      </c>
      <c r="G62" s="122">
        <v>4</v>
      </c>
      <c r="H62" s="122">
        <v>2</v>
      </c>
      <c r="I62" s="124" t="s">
        <v>17</v>
      </c>
    </row>
    <row r="63" spans="1:9" ht="19.5" customHeight="1">
      <c r="A63" s="123" t="s">
        <v>134</v>
      </c>
      <c r="B63" s="122">
        <v>0</v>
      </c>
      <c r="C63" s="122">
        <v>6</v>
      </c>
      <c r="D63" s="124" t="s">
        <v>64</v>
      </c>
      <c r="E63" s="36"/>
      <c r="F63" s="123" t="s">
        <v>231</v>
      </c>
      <c r="G63" s="122">
        <v>2</v>
      </c>
      <c r="H63" s="122">
        <v>4</v>
      </c>
      <c r="I63" s="124" t="s">
        <v>134</v>
      </c>
    </row>
    <row r="64" spans="1:9" ht="19.5" customHeight="1">
      <c r="A64" s="125" t="s">
        <v>7</v>
      </c>
      <c r="B64" s="269" t="s">
        <v>316</v>
      </c>
      <c r="C64" s="270"/>
      <c r="D64" s="271"/>
      <c r="E64" s="34"/>
      <c r="F64" s="125" t="s">
        <v>7</v>
      </c>
      <c r="G64" s="269"/>
      <c r="H64" s="270"/>
      <c r="I64" s="271"/>
    </row>
    <row r="65" spans="1:9" ht="19.5" customHeight="1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9.5" customHeight="1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9.5" customHeight="1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9.5" customHeight="1">
      <c r="A68" s="272" t="s">
        <v>211</v>
      </c>
      <c r="B68" s="273"/>
      <c r="C68" s="273"/>
      <c r="D68" s="274"/>
      <c r="E68" s="35"/>
      <c r="F68" s="272" t="s">
        <v>212</v>
      </c>
      <c r="G68" s="273"/>
      <c r="H68" s="273"/>
      <c r="I68" s="274"/>
    </row>
    <row r="69" spans="1:9" ht="19.5" customHeight="1">
      <c r="A69" s="123" t="s">
        <v>58</v>
      </c>
      <c r="B69" s="122">
        <v>4</v>
      </c>
      <c r="C69" s="122">
        <v>2</v>
      </c>
      <c r="D69" s="124" t="s">
        <v>2</v>
      </c>
      <c r="E69" s="36"/>
      <c r="F69" s="123" t="s">
        <v>64</v>
      </c>
      <c r="G69" s="122">
        <v>5</v>
      </c>
      <c r="H69" s="122">
        <v>1</v>
      </c>
      <c r="I69" s="124" t="s">
        <v>233</v>
      </c>
    </row>
    <row r="70" spans="1:9" ht="19.5" customHeight="1">
      <c r="A70" s="123" t="s">
        <v>232</v>
      </c>
      <c r="B70" s="122" t="s">
        <v>277</v>
      </c>
      <c r="C70" s="122" t="s">
        <v>277</v>
      </c>
      <c r="D70" s="124" t="s">
        <v>230</v>
      </c>
      <c r="E70" s="36"/>
      <c r="F70" s="123" t="s">
        <v>1</v>
      </c>
      <c r="G70" s="122">
        <v>5</v>
      </c>
      <c r="H70" s="122">
        <v>1</v>
      </c>
      <c r="I70" s="124" t="s">
        <v>58</v>
      </c>
    </row>
    <row r="71" spans="1:9" ht="19.5" customHeight="1">
      <c r="A71" s="123" t="s">
        <v>4</v>
      </c>
      <c r="B71" s="122">
        <v>2</v>
      </c>
      <c r="C71" s="122">
        <v>4</v>
      </c>
      <c r="D71" s="124" t="s">
        <v>64</v>
      </c>
      <c r="E71" s="36"/>
      <c r="F71" s="123" t="s">
        <v>228</v>
      </c>
      <c r="G71" s="122">
        <v>2</v>
      </c>
      <c r="H71" s="122">
        <v>4</v>
      </c>
      <c r="I71" s="124" t="s">
        <v>128</v>
      </c>
    </row>
    <row r="72" spans="1:9" ht="19.5" customHeight="1">
      <c r="A72" s="123" t="s">
        <v>234</v>
      </c>
      <c r="B72" s="122">
        <v>2</v>
      </c>
      <c r="C72" s="122">
        <v>4</v>
      </c>
      <c r="D72" s="124" t="s">
        <v>1</v>
      </c>
      <c r="E72" s="36"/>
      <c r="F72" s="123" t="s">
        <v>234</v>
      </c>
      <c r="G72" s="122">
        <v>5</v>
      </c>
      <c r="H72" s="122">
        <v>1</v>
      </c>
      <c r="I72" s="124" t="s">
        <v>4</v>
      </c>
    </row>
    <row r="73" spans="1:9" ht="19.5" customHeight="1">
      <c r="A73" s="123" t="s">
        <v>17</v>
      </c>
      <c r="B73" s="122">
        <v>1</v>
      </c>
      <c r="C73" s="122">
        <v>5</v>
      </c>
      <c r="D73" s="124" t="s">
        <v>231</v>
      </c>
      <c r="E73" s="36"/>
      <c r="F73" s="123" t="s">
        <v>17</v>
      </c>
      <c r="G73" s="122">
        <v>2</v>
      </c>
      <c r="H73" s="122">
        <v>4</v>
      </c>
      <c r="I73" s="124" t="s">
        <v>229</v>
      </c>
    </row>
    <row r="74" spans="1:9" ht="19.5" customHeight="1">
      <c r="A74" s="123" t="s">
        <v>229</v>
      </c>
      <c r="B74" s="122">
        <v>4</v>
      </c>
      <c r="C74" s="122">
        <v>2</v>
      </c>
      <c r="D74" s="124" t="s">
        <v>233</v>
      </c>
      <c r="E74" s="36"/>
      <c r="F74" s="123" t="s">
        <v>230</v>
      </c>
      <c r="G74" s="122" t="s">
        <v>277</v>
      </c>
      <c r="H74" s="122" t="s">
        <v>277</v>
      </c>
      <c r="I74" s="124" t="s">
        <v>2</v>
      </c>
    </row>
    <row r="75" spans="1:9" ht="19.5" customHeight="1">
      <c r="A75" s="123" t="s">
        <v>144</v>
      </c>
      <c r="B75" s="122">
        <v>2</v>
      </c>
      <c r="C75" s="122">
        <v>4</v>
      </c>
      <c r="D75" s="124" t="s">
        <v>128</v>
      </c>
      <c r="E75" s="36"/>
      <c r="F75" s="123" t="s">
        <v>134</v>
      </c>
      <c r="G75" s="122">
        <v>6</v>
      </c>
      <c r="H75" s="122">
        <v>0</v>
      </c>
      <c r="I75" s="124" t="s">
        <v>144</v>
      </c>
    </row>
    <row r="76" spans="1:9" ht="19.5" customHeight="1">
      <c r="A76" s="123" t="s">
        <v>134</v>
      </c>
      <c r="B76" s="122">
        <v>2</v>
      </c>
      <c r="C76" s="122">
        <v>4</v>
      </c>
      <c r="D76" s="124" t="s">
        <v>228</v>
      </c>
      <c r="E76" s="36"/>
      <c r="F76" s="123" t="s">
        <v>231</v>
      </c>
      <c r="G76" s="122">
        <v>3</v>
      </c>
      <c r="H76" s="122">
        <v>3</v>
      </c>
      <c r="I76" s="124" t="s">
        <v>232</v>
      </c>
    </row>
    <row r="77" spans="1:9" ht="19.5" customHeight="1">
      <c r="A77" s="125" t="s">
        <v>7</v>
      </c>
      <c r="B77" s="269"/>
      <c r="C77" s="270"/>
      <c r="D77" s="271"/>
      <c r="E77" s="34"/>
      <c r="F77" s="125" t="s">
        <v>7</v>
      </c>
      <c r="G77" s="269"/>
      <c r="H77" s="270"/>
      <c r="I77" s="271"/>
    </row>
    <row r="78" spans="1:9" ht="19.5" customHeight="1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19.5" customHeight="1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19.5" customHeight="1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19.5" customHeight="1">
      <c r="A81" s="272" t="s">
        <v>213</v>
      </c>
      <c r="B81" s="273"/>
      <c r="C81" s="273"/>
      <c r="D81" s="274"/>
      <c r="E81" s="35"/>
      <c r="F81" s="272" t="s">
        <v>214</v>
      </c>
      <c r="G81" s="273"/>
      <c r="H81" s="273"/>
      <c r="I81" s="274"/>
    </row>
    <row r="82" spans="1:9" ht="19.5" customHeight="1">
      <c r="A82" s="123" t="s">
        <v>58</v>
      </c>
      <c r="B82" s="122">
        <v>1</v>
      </c>
      <c r="C82" s="122">
        <v>5</v>
      </c>
      <c r="D82" s="124" t="s">
        <v>232</v>
      </c>
      <c r="E82" s="36"/>
      <c r="F82" s="123" t="s">
        <v>58</v>
      </c>
      <c r="G82" s="122">
        <v>4</v>
      </c>
      <c r="H82" s="122">
        <v>2</v>
      </c>
      <c r="I82" s="124" t="s">
        <v>134</v>
      </c>
    </row>
    <row r="83" spans="1:9" ht="19.5" customHeight="1">
      <c r="A83" s="123" t="s">
        <v>228</v>
      </c>
      <c r="B83" s="122">
        <v>2</v>
      </c>
      <c r="C83" s="122">
        <v>4</v>
      </c>
      <c r="D83" s="124" t="s">
        <v>231</v>
      </c>
      <c r="E83" s="36"/>
      <c r="F83" s="123" t="s">
        <v>244</v>
      </c>
      <c r="G83" s="122">
        <v>4</v>
      </c>
      <c r="H83" s="122">
        <v>2</v>
      </c>
      <c r="I83" s="124" t="s">
        <v>17</v>
      </c>
    </row>
    <row r="84" spans="1:9" ht="19.5" customHeight="1">
      <c r="A84" s="123" t="s">
        <v>4</v>
      </c>
      <c r="B84" s="122" t="s">
        <v>277</v>
      </c>
      <c r="C84" s="122" t="s">
        <v>277</v>
      </c>
      <c r="D84" s="124" t="s">
        <v>230</v>
      </c>
      <c r="E84" s="36"/>
      <c r="F84" s="123" t="s">
        <v>232</v>
      </c>
      <c r="G84" s="122">
        <v>2</v>
      </c>
      <c r="H84" s="122">
        <v>4</v>
      </c>
      <c r="I84" s="124" t="s">
        <v>64</v>
      </c>
    </row>
    <row r="85" spans="1:9" ht="19.5" customHeight="1">
      <c r="A85" s="123" t="s">
        <v>234</v>
      </c>
      <c r="B85" s="122">
        <v>4</v>
      </c>
      <c r="C85" s="122">
        <v>2</v>
      </c>
      <c r="D85" s="124" t="s">
        <v>144</v>
      </c>
      <c r="E85" s="36"/>
      <c r="F85" s="123" t="s">
        <v>233</v>
      </c>
      <c r="G85" s="122">
        <v>3</v>
      </c>
      <c r="H85" s="122">
        <v>3</v>
      </c>
      <c r="I85" s="124" t="s">
        <v>228</v>
      </c>
    </row>
    <row r="86" spans="1:9" ht="19.5" customHeight="1">
      <c r="A86" s="123" t="s">
        <v>17</v>
      </c>
      <c r="B86" s="122">
        <v>1</v>
      </c>
      <c r="C86" s="122">
        <v>5</v>
      </c>
      <c r="D86" s="124" t="s">
        <v>233</v>
      </c>
      <c r="E86" s="36"/>
      <c r="F86" s="123" t="s">
        <v>229</v>
      </c>
      <c r="G86" s="122">
        <v>4</v>
      </c>
      <c r="H86" s="122">
        <v>2</v>
      </c>
      <c r="I86" s="124" t="s">
        <v>4</v>
      </c>
    </row>
    <row r="87" spans="1:9" ht="19.5" customHeight="1">
      <c r="A87" s="123" t="s">
        <v>2</v>
      </c>
      <c r="B87" s="122">
        <v>2</v>
      </c>
      <c r="C87" s="122">
        <v>4</v>
      </c>
      <c r="D87" s="124" t="s">
        <v>64</v>
      </c>
      <c r="E87" s="36"/>
      <c r="F87" s="123" t="s">
        <v>144</v>
      </c>
      <c r="G87" s="122" t="s">
        <v>277</v>
      </c>
      <c r="H87" s="122" t="s">
        <v>277</v>
      </c>
      <c r="I87" s="124" t="s">
        <v>230</v>
      </c>
    </row>
    <row r="88" spans="1:9" ht="19.5" customHeight="1">
      <c r="A88" s="123" t="s">
        <v>229</v>
      </c>
      <c r="B88" s="122">
        <v>5</v>
      </c>
      <c r="C88" s="122">
        <v>1</v>
      </c>
      <c r="D88" s="124" t="s">
        <v>1</v>
      </c>
      <c r="E88" s="36"/>
      <c r="F88" s="123" t="s">
        <v>128</v>
      </c>
      <c r="G88" s="122">
        <v>5</v>
      </c>
      <c r="H88" s="122">
        <v>1</v>
      </c>
      <c r="I88" s="124" t="s">
        <v>234</v>
      </c>
    </row>
    <row r="89" spans="1:9" ht="19.5" customHeight="1">
      <c r="A89" s="123" t="s">
        <v>128</v>
      </c>
      <c r="B89" s="122">
        <v>4</v>
      </c>
      <c r="C89" s="122">
        <v>2</v>
      </c>
      <c r="D89" s="124" t="s">
        <v>134</v>
      </c>
      <c r="E89" s="36"/>
      <c r="F89" s="123" t="s">
        <v>231</v>
      </c>
      <c r="G89" s="122">
        <v>5</v>
      </c>
      <c r="H89" s="122">
        <v>1</v>
      </c>
      <c r="I89" s="124" t="s">
        <v>2</v>
      </c>
    </row>
    <row r="90" spans="1:9" ht="19.5" customHeight="1">
      <c r="A90" s="125" t="s">
        <v>7</v>
      </c>
      <c r="B90" s="269"/>
      <c r="C90" s="270"/>
      <c r="D90" s="271"/>
      <c r="E90" s="34"/>
      <c r="F90" s="125" t="s">
        <v>7</v>
      </c>
      <c r="G90" s="269" t="s">
        <v>320</v>
      </c>
      <c r="H90" s="270"/>
      <c r="I90" s="271"/>
    </row>
    <row r="91" spans="1:9" ht="19.5" customHeight="1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9.5" customHeight="1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9.5" customHeight="1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9.5" customHeight="1">
      <c r="A94" s="272" t="s">
        <v>215</v>
      </c>
      <c r="B94" s="273"/>
      <c r="C94" s="273"/>
      <c r="D94" s="274"/>
      <c r="F94" s="272" t="s">
        <v>237</v>
      </c>
      <c r="G94" s="273"/>
      <c r="H94" s="273"/>
      <c r="I94" s="274"/>
    </row>
    <row r="95" spans="1:9" ht="19.5" customHeight="1">
      <c r="A95" s="123" t="s">
        <v>64</v>
      </c>
      <c r="B95" s="122">
        <v>4</v>
      </c>
      <c r="C95" s="122">
        <v>2</v>
      </c>
      <c r="D95" s="124" t="s">
        <v>1</v>
      </c>
      <c r="F95" s="123" t="s">
        <v>64</v>
      </c>
      <c r="G95" s="122">
        <v>4</v>
      </c>
      <c r="H95" s="122">
        <v>2</v>
      </c>
      <c r="I95" s="124" t="s">
        <v>17</v>
      </c>
    </row>
    <row r="96" spans="1:9" ht="19.5" customHeight="1">
      <c r="A96" s="123" t="s">
        <v>232</v>
      </c>
      <c r="B96" s="122">
        <v>4</v>
      </c>
      <c r="C96" s="122">
        <v>2</v>
      </c>
      <c r="D96" s="124" t="s">
        <v>233</v>
      </c>
      <c r="F96" s="123" t="s">
        <v>228</v>
      </c>
      <c r="G96" s="122">
        <v>1</v>
      </c>
      <c r="H96" s="122">
        <v>5</v>
      </c>
      <c r="I96" s="124" t="s">
        <v>4</v>
      </c>
    </row>
    <row r="97" spans="1:9" ht="19.5" customHeight="1">
      <c r="A97" s="123" t="s">
        <v>4</v>
      </c>
      <c r="B97" s="122">
        <v>1</v>
      </c>
      <c r="C97" s="122">
        <v>5</v>
      </c>
      <c r="D97" s="124" t="s">
        <v>144</v>
      </c>
      <c r="F97" s="123" t="s">
        <v>233</v>
      </c>
      <c r="G97" s="122">
        <v>5</v>
      </c>
      <c r="H97" s="122">
        <v>1</v>
      </c>
      <c r="I97" s="124" t="s">
        <v>58</v>
      </c>
    </row>
    <row r="98" spans="1:9" ht="19.5" customHeight="1">
      <c r="A98" s="123" t="s">
        <v>234</v>
      </c>
      <c r="B98" s="122">
        <v>2</v>
      </c>
      <c r="C98" s="122">
        <v>4</v>
      </c>
      <c r="D98" s="124" t="s">
        <v>231</v>
      </c>
      <c r="E98" s="36"/>
      <c r="F98" s="123" t="s">
        <v>2</v>
      </c>
      <c r="G98" s="122">
        <v>1</v>
      </c>
      <c r="H98" s="122">
        <v>5</v>
      </c>
      <c r="I98" s="124" t="s">
        <v>128</v>
      </c>
    </row>
    <row r="99" spans="1:9" ht="19.5" customHeight="1">
      <c r="A99" s="123" t="s">
        <v>17</v>
      </c>
      <c r="B99" s="122">
        <v>1</v>
      </c>
      <c r="C99" s="122">
        <v>5</v>
      </c>
      <c r="D99" s="124" t="s">
        <v>58</v>
      </c>
      <c r="E99" s="36"/>
      <c r="F99" s="123" t="s">
        <v>230</v>
      </c>
      <c r="G99" s="122" t="s">
        <v>277</v>
      </c>
      <c r="H99" s="122" t="s">
        <v>277</v>
      </c>
      <c r="I99" s="124" t="s">
        <v>234</v>
      </c>
    </row>
    <row r="100" spans="1:9" ht="19.5" customHeight="1">
      <c r="A100" s="123" t="s">
        <v>2</v>
      </c>
      <c r="B100" s="122">
        <v>3</v>
      </c>
      <c r="C100" s="122">
        <v>3</v>
      </c>
      <c r="D100" s="124" t="s">
        <v>228</v>
      </c>
      <c r="E100" s="36"/>
      <c r="F100" s="123" t="s">
        <v>144</v>
      </c>
      <c r="G100" s="122">
        <v>1</v>
      </c>
      <c r="H100" s="122">
        <v>5</v>
      </c>
      <c r="I100" s="124" t="s">
        <v>229</v>
      </c>
    </row>
    <row r="101" spans="1:9" ht="19.5" customHeight="1">
      <c r="A101" s="123" t="s">
        <v>230</v>
      </c>
      <c r="B101" s="122" t="s">
        <v>277</v>
      </c>
      <c r="C101" s="122" t="s">
        <v>277</v>
      </c>
      <c r="D101" s="124" t="s">
        <v>128</v>
      </c>
      <c r="E101" s="36"/>
      <c r="F101" s="123" t="s">
        <v>134</v>
      </c>
      <c r="G101" s="122">
        <v>2</v>
      </c>
      <c r="H101" s="122">
        <v>4</v>
      </c>
      <c r="I101" s="124" t="s">
        <v>232</v>
      </c>
    </row>
    <row r="102" spans="1:9" ht="19.5" customHeight="1">
      <c r="A102" s="123" t="s">
        <v>134</v>
      </c>
      <c r="B102" s="122">
        <v>3</v>
      </c>
      <c r="C102" s="122">
        <v>3</v>
      </c>
      <c r="D102" s="124" t="s">
        <v>229</v>
      </c>
      <c r="E102" s="36"/>
      <c r="F102" s="123" t="s">
        <v>231</v>
      </c>
      <c r="G102" s="122">
        <v>3</v>
      </c>
      <c r="H102" s="122">
        <v>3</v>
      </c>
      <c r="I102" s="124" t="s">
        <v>1</v>
      </c>
    </row>
    <row r="103" spans="1:9" ht="19.5" customHeight="1">
      <c r="A103" s="125" t="s">
        <v>7</v>
      </c>
      <c r="B103" s="256"/>
      <c r="C103" s="256"/>
      <c r="D103" s="256"/>
      <c r="E103" s="34"/>
      <c r="F103" s="125" t="s">
        <v>7</v>
      </c>
      <c r="G103" s="269" t="s">
        <v>323</v>
      </c>
      <c r="H103" s="270"/>
      <c r="I103" s="271"/>
    </row>
    <row r="104" spans="1:9" ht="19.5" customHeight="1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ht="19.5" customHeight="1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ht="19.5" customHeight="1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ht="19.5" customHeight="1">
      <c r="A107" s="272" t="s">
        <v>216</v>
      </c>
      <c r="B107" s="273"/>
      <c r="C107" s="273"/>
      <c r="D107" s="274"/>
      <c r="E107" s="241" t="s">
        <v>46</v>
      </c>
      <c r="F107" s="272" t="s">
        <v>217</v>
      </c>
      <c r="G107" s="273"/>
      <c r="H107" s="273"/>
      <c r="I107" s="274"/>
    </row>
    <row r="108" spans="1:9" ht="19.5" customHeight="1">
      <c r="A108" s="123" t="s">
        <v>58</v>
      </c>
      <c r="B108" s="122">
        <v>2</v>
      </c>
      <c r="C108" s="122">
        <v>4</v>
      </c>
      <c r="D108" s="124" t="s">
        <v>231</v>
      </c>
      <c r="E108" s="242" t="s">
        <v>47</v>
      </c>
      <c r="F108" s="123" t="s">
        <v>58</v>
      </c>
      <c r="G108" s="122">
        <v>6</v>
      </c>
      <c r="H108" s="122">
        <v>0</v>
      </c>
      <c r="I108" s="124" t="s">
        <v>228</v>
      </c>
    </row>
    <row r="109" spans="1:9" ht="19.5" customHeight="1">
      <c r="A109" s="123" t="s">
        <v>1</v>
      </c>
      <c r="B109" s="122">
        <v>5</v>
      </c>
      <c r="C109" s="122">
        <v>1</v>
      </c>
      <c r="D109" s="124" t="s">
        <v>232</v>
      </c>
      <c r="E109" s="242"/>
      <c r="F109" s="123" t="s">
        <v>232</v>
      </c>
      <c r="G109" s="122">
        <v>4</v>
      </c>
      <c r="H109" s="122">
        <v>2</v>
      </c>
      <c r="I109" s="124" t="s">
        <v>229</v>
      </c>
    </row>
    <row r="110" spans="1:9" ht="19.5" customHeight="1">
      <c r="A110" s="123" t="s">
        <v>228</v>
      </c>
      <c r="B110" s="122">
        <v>5</v>
      </c>
      <c r="C110" s="122">
        <v>1</v>
      </c>
      <c r="D110" s="124" t="s">
        <v>144</v>
      </c>
      <c r="E110" s="242"/>
      <c r="F110" s="123" t="s">
        <v>234</v>
      </c>
      <c r="G110" s="122">
        <v>3</v>
      </c>
      <c r="H110" s="122">
        <v>3</v>
      </c>
      <c r="I110" s="124" t="s">
        <v>64</v>
      </c>
    </row>
    <row r="111" spans="1:9" ht="19.5" customHeight="1">
      <c r="A111" s="123" t="s">
        <v>4</v>
      </c>
      <c r="B111" s="122">
        <v>2</v>
      </c>
      <c r="C111" s="122">
        <v>4</v>
      </c>
      <c r="D111" s="124" t="s">
        <v>233</v>
      </c>
      <c r="E111" s="243"/>
      <c r="F111" s="123" t="s">
        <v>4</v>
      </c>
      <c r="G111" s="122">
        <v>1</v>
      </c>
      <c r="H111" s="122">
        <v>5</v>
      </c>
      <c r="I111" s="124" t="s">
        <v>2</v>
      </c>
    </row>
    <row r="112" spans="1:9" ht="19.5" customHeight="1">
      <c r="A112" s="123" t="s">
        <v>234</v>
      </c>
      <c r="B112" s="122">
        <v>4</v>
      </c>
      <c r="C112" s="122">
        <v>2</v>
      </c>
      <c r="D112" s="124" t="s">
        <v>134</v>
      </c>
      <c r="E112" s="244" t="s">
        <v>317</v>
      </c>
      <c r="F112" s="123" t="s">
        <v>230</v>
      </c>
      <c r="G112" s="122" t="s">
        <v>277</v>
      </c>
      <c r="H112" s="122" t="s">
        <v>277</v>
      </c>
      <c r="I112" s="124" t="s">
        <v>231</v>
      </c>
    </row>
    <row r="113" spans="1:9" ht="19.5" customHeight="1">
      <c r="A113" s="123" t="s">
        <v>2</v>
      </c>
      <c r="B113" s="122">
        <v>2</v>
      </c>
      <c r="C113" s="122">
        <v>4</v>
      </c>
      <c r="D113" s="124" t="s">
        <v>17</v>
      </c>
      <c r="E113" s="244" t="s">
        <v>318</v>
      </c>
      <c r="F113" s="123" t="s">
        <v>144</v>
      </c>
      <c r="G113" s="122">
        <v>2</v>
      </c>
      <c r="H113" s="122">
        <v>4</v>
      </c>
      <c r="I113" s="124" t="s">
        <v>17</v>
      </c>
    </row>
    <row r="114" spans="1:9" ht="19.5" customHeight="1">
      <c r="A114" s="123" t="s">
        <v>229</v>
      </c>
      <c r="B114" s="122" t="s">
        <v>277</v>
      </c>
      <c r="C114" s="122" t="s">
        <v>277</v>
      </c>
      <c r="D114" s="124" t="s">
        <v>230</v>
      </c>
      <c r="E114" s="243"/>
      <c r="F114" s="123" t="s">
        <v>128</v>
      </c>
      <c r="G114" s="122">
        <v>2</v>
      </c>
      <c r="H114" s="122">
        <v>4</v>
      </c>
      <c r="I114" s="124" t="s">
        <v>1</v>
      </c>
    </row>
    <row r="115" spans="1:9" ht="19.5" customHeight="1">
      <c r="A115" s="123" t="s">
        <v>128</v>
      </c>
      <c r="B115" s="122">
        <v>1</v>
      </c>
      <c r="C115" s="122">
        <v>5</v>
      </c>
      <c r="D115" s="124" t="s">
        <v>64</v>
      </c>
      <c r="E115" s="243"/>
      <c r="F115" s="123" t="s">
        <v>134</v>
      </c>
      <c r="G115" s="122">
        <v>2</v>
      </c>
      <c r="H115" s="122">
        <v>4</v>
      </c>
      <c r="I115" s="124" t="s">
        <v>233</v>
      </c>
    </row>
    <row r="116" spans="1:9" ht="19.5" customHeight="1">
      <c r="A116" s="125" t="s">
        <v>7</v>
      </c>
      <c r="B116" s="269"/>
      <c r="C116" s="270"/>
      <c r="D116" s="271"/>
      <c r="E116" s="245"/>
      <c r="F116" s="125" t="s">
        <v>7</v>
      </c>
      <c r="G116" s="269"/>
      <c r="H116" s="270"/>
      <c r="I116" s="271"/>
    </row>
    <row r="117" spans="1:9" ht="19.5" customHeight="1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ht="19.5" customHeight="1">
      <c r="A118" s="34"/>
      <c r="B118" s="34"/>
      <c r="C118" s="34"/>
      <c r="D118" s="34"/>
      <c r="E118" s="34"/>
      <c r="F118" s="34"/>
      <c r="G118" s="34"/>
      <c r="H118" s="34"/>
      <c r="I118" s="34"/>
    </row>
    <row r="119" spans="1:9" ht="19.5" customHeight="1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ht="19.5" customHeight="1">
      <c r="A120" s="272" t="s">
        <v>218</v>
      </c>
      <c r="B120" s="273"/>
      <c r="C120" s="273"/>
      <c r="D120" s="274"/>
      <c r="E120" s="58"/>
      <c r="F120" s="272" t="s">
        <v>236</v>
      </c>
      <c r="G120" s="273"/>
      <c r="H120" s="273"/>
      <c r="I120" s="274"/>
    </row>
    <row r="121" spans="1:14" ht="19.5" customHeight="1">
      <c r="A121" s="123" t="s">
        <v>58</v>
      </c>
      <c r="B121" s="122">
        <v>2</v>
      </c>
      <c r="C121" s="122">
        <v>4</v>
      </c>
      <c r="D121" s="124" t="s">
        <v>64</v>
      </c>
      <c r="F121" s="123" t="s">
        <v>58</v>
      </c>
      <c r="G121" s="122">
        <v>5</v>
      </c>
      <c r="H121" s="122">
        <v>1</v>
      </c>
      <c r="I121" s="124" t="s">
        <v>144</v>
      </c>
      <c r="K121" s="35"/>
      <c r="L121" s="35"/>
      <c r="N121" s="35"/>
    </row>
    <row r="122" spans="1:14" ht="19.5" customHeight="1">
      <c r="A122" s="123" t="s">
        <v>1</v>
      </c>
      <c r="B122" s="122">
        <v>4</v>
      </c>
      <c r="C122" s="122">
        <v>2</v>
      </c>
      <c r="D122" s="124" t="s">
        <v>4</v>
      </c>
      <c r="F122" s="123" t="s">
        <v>1</v>
      </c>
      <c r="G122" s="122">
        <v>5</v>
      </c>
      <c r="H122" s="122">
        <v>1</v>
      </c>
      <c r="I122" s="124" t="s">
        <v>233</v>
      </c>
      <c r="K122" s="35"/>
      <c r="L122" s="35"/>
      <c r="N122" s="35"/>
    </row>
    <row r="123" spans="1:14" ht="19.5" customHeight="1">
      <c r="A123" s="123" t="s">
        <v>232</v>
      </c>
      <c r="B123" s="122">
        <v>5</v>
      </c>
      <c r="C123" s="122">
        <v>1</v>
      </c>
      <c r="D123" s="124" t="s">
        <v>128</v>
      </c>
      <c r="F123" s="123" t="s">
        <v>228</v>
      </c>
      <c r="G123" s="122">
        <v>1</v>
      </c>
      <c r="H123" s="122">
        <v>5</v>
      </c>
      <c r="I123" s="124" t="s">
        <v>232</v>
      </c>
      <c r="K123" s="35"/>
      <c r="L123" s="35"/>
      <c r="N123" s="35"/>
    </row>
    <row r="124" spans="1:14" ht="19.5" customHeight="1">
      <c r="A124" s="123" t="s">
        <v>233</v>
      </c>
      <c r="B124" s="122" t="s">
        <v>277</v>
      </c>
      <c r="C124" s="122" t="s">
        <v>277</v>
      </c>
      <c r="D124" s="124" t="s">
        <v>230</v>
      </c>
      <c r="F124" s="123" t="s">
        <v>4</v>
      </c>
      <c r="G124" s="122">
        <v>1</v>
      </c>
      <c r="H124" s="122">
        <v>5</v>
      </c>
      <c r="I124" s="124" t="s">
        <v>231</v>
      </c>
      <c r="K124" s="35"/>
      <c r="L124" s="35"/>
      <c r="N124" s="35"/>
    </row>
    <row r="125" spans="1:14" ht="19.5" customHeight="1">
      <c r="A125" s="123" t="s">
        <v>17</v>
      </c>
      <c r="B125" s="122">
        <v>1</v>
      </c>
      <c r="C125" s="122">
        <v>5</v>
      </c>
      <c r="D125" s="124" t="s">
        <v>234</v>
      </c>
      <c r="F125" s="123" t="s">
        <v>234</v>
      </c>
      <c r="G125" s="122">
        <v>6</v>
      </c>
      <c r="H125" s="122">
        <v>0</v>
      </c>
      <c r="I125" s="124" t="s">
        <v>2</v>
      </c>
      <c r="K125" s="35"/>
      <c r="L125" s="35"/>
      <c r="N125" s="35"/>
    </row>
    <row r="126" spans="1:14" ht="19.5" customHeight="1">
      <c r="A126" s="251" t="s">
        <v>2</v>
      </c>
      <c r="B126" s="252" t="s">
        <v>321</v>
      </c>
      <c r="C126" s="252" t="s">
        <v>321</v>
      </c>
      <c r="D126" s="253" t="s">
        <v>134</v>
      </c>
      <c r="F126" s="123" t="s">
        <v>230</v>
      </c>
      <c r="G126" s="122" t="s">
        <v>277</v>
      </c>
      <c r="H126" s="122" t="s">
        <v>277</v>
      </c>
      <c r="I126" s="124" t="s">
        <v>64</v>
      </c>
      <c r="K126" s="35"/>
      <c r="L126" s="35"/>
      <c r="N126" s="35"/>
    </row>
    <row r="127" spans="1:14" ht="19.5" customHeight="1">
      <c r="A127" s="123" t="s">
        <v>229</v>
      </c>
      <c r="B127" s="122">
        <v>5</v>
      </c>
      <c r="C127" s="122">
        <v>1</v>
      </c>
      <c r="D127" s="124" t="s">
        <v>228</v>
      </c>
      <c r="F127" s="123" t="s">
        <v>128</v>
      </c>
      <c r="G127" s="122">
        <v>5</v>
      </c>
      <c r="H127" s="122">
        <v>1</v>
      </c>
      <c r="I127" s="124" t="s">
        <v>229</v>
      </c>
      <c r="K127" s="35"/>
      <c r="L127" s="35"/>
      <c r="N127" s="35"/>
    </row>
    <row r="128" spans="1:14" ht="19.5" customHeight="1">
      <c r="A128" s="123" t="s">
        <v>231</v>
      </c>
      <c r="B128" s="122">
        <v>3</v>
      </c>
      <c r="C128" s="122">
        <v>3</v>
      </c>
      <c r="D128" s="124" t="s">
        <v>144</v>
      </c>
      <c r="F128" s="123" t="s">
        <v>134</v>
      </c>
      <c r="G128" s="122">
        <v>4</v>
      </c>
      <c r="H128" s="122">
        <v>2</v>
      </c>
      <c r="I128" s="124" t="s">
        <v>17</v>
      </c>
      <c r="K128" s="35"/>
      <c r="L128" s="35"/>
      <c r="N128" s="35"/>
    </row>
    <row r="129" spans="1:9" ht="19.5" customHeight="1">
      <c r="A129" s="125" t="s">
        <v>7</v>
      </c>
      <c r="B129" s="269" t="s">
        <v>334</v>
      </c>
      <c r="C129" s="270"/>
      <c r="D129" s="271"/>
      <c r="E129" s="34"/>
      <c r="F129" s="125" t="s">
        <v>7</v>
      </c>
      <c r="G129" s="269" t="s">
        <v>336</v>
      </c>
      <c r="H129" s="270"/>
      <c r="I129" s="271"/>
    </row>
    <row r="130" spans="1:9" ht="19.5" customHeight="1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9.5" customHeight="1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9.5" customHeight="1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9.5" customHeight="1">
      <c r="A133" s="272" t="s">
        <v>219</v>
      </c>
      <c r="B133" s="273"/>
      <c r="C133" s="273"/>
      <c r="D133" s="274"/>
      <c r="E133" s="35"/>
      <c r="F133" s="272" t="s">
        <v>220</v>
      </c>
      <c r="G133" s="273"/>
      <c r="H133" s="273"/>
      <c r="I133" s="274"/>
    </row>
    <row r="134" spans="1:13" ht="19.5" customHeight="1">
      <c r="A134" s="123" t="s">
        <v>64</v>
      </c>
      <c r="B134" s="122">
        <v>3</v>
      </c>
      <c r="C134" s="122">
        <v>3</v>
      </c>
      <c r="D134" s="124" t="s">
        <v>231</v>
      </c>
      <c r="E134" s="36"/>
      <c r="F134" s="123" t="s">
        <v>58</v>
      </c>
      <c r="G134" s="122" t="s">
        <v>277</v>
      </c>
      <c r="H134" s="122" t="s">
        <v>277</v>
      </c>
      <c r="I134" s="124" t="s">
        <v>230</v>
      </c>
      <c r="L134" s="35"/>
      <c r="M134" s="35"/>
    </row>
    <row r="135" spans="1:13" ht="19.5" customHeight="1">
      <c r="A135" s="123" t="s">
        <v>228</v>
      </c>
      <c r="B135" s="122">
        <v>6</v>
      </c>
      <c r="C135" s="122">
        <v>0</v>
      </c>
      <c r="D135" s="124" t="s">
        <v>17</v>
      </c>
      <c r="E135" s="36"/>
      <c r="F135" s="123" t="s">
        <v>228</v>
      </c>
      <c r="G135" s="122">
        <v>0</v>
      </c>
      <c r="H135" s="122">
        <v>6</v>
      </c>
      <c r="I135" s="124" t="s">
        <v>64</v>
      </c>
      <c r="L135" s="35"/>
      <c r="M135" s="35"/>
    </row>
    <row r="136" spans="1:13" ht="19.5" customHeight="1">
      <c r="A136" s="123" t="s">
        <v>4</v>
      </c>
      <c r="B136" s="122">
        <v>2</v>
      </c>
      <c r="C136" s="122">
        <v>4</v>
      </c>
      <c r="D136" s="124" t="s">
        <v>134</v>
      </c>
      <c r="E136" s="36"/>
      <c r="F136" s="123" t="s">
        <v>233</v>
      </c>
      <c r="G136" s="122">
        <v>1</v>
      </c>
      <c r="H136" s="122">
        <v>5</v>
      </c>
      <c r="I136" s="124" t="s">
        <v>231</v>
      </c>
      <c r="L136" s="35"/>
      <c r="M136" s="35"/>
    </row>
    <row r="137" spans="1:13" ht="19.5" customHeight="1">
      <c r="A137" s="123" t="s">
        <v>234</v>
      </c>
      <c r="B137" s="122">
        <v>3</v>
      </c>
      <c r="C137" s="122">
        <v>3</v>
      </c>
      <c r="D137" s="124" t="s">
        <v>58</v>
      </c>
      <c r="E137" s="36"/>
      <c r="F137" s="123" t="s">
        <v>17</v>
      </c>
      <c r="G137" s="122">
        <v>1</v>
      </c>
      <c r="H137" s="122">
        <v>5</v>
      </c>
      <c r="I137" s="124" t="s">
        <v>232</v>
      </c>
      <c r="L137" s="35"/>
      <c r="M137" s="35"/>
    </row>
    <row r="138" spans="1:13" ht="19.5" customHeight="1">
      <c r="A138" s="136" t="s">
        <v>2</v>
      </c>
      <c r="B138" s="122">
        <v>2</v>
      </c>
      <c r="C138" s="122">
        <v>4</v>
      </c>
      <c r="D138" s="124" t="s">
        <v>229</v>
      </c>
      <c r="E138" s="36"/>
      <c r="F138" s="123" t="s">
        <v>2</v>
      </c>
      <c r="G138" s="122">
        <v>1</v>
      </c>
      <c r="H138" s="122">
        <v>5</v>
      </c>
      <c r="I138" s="124" t="s">
        <v>144</v>
      </c>
      <c r="L138" s="35"/>
      <c r="M138" s="35"/>
    </row>
    <row r="139" spans="1:13" ht="19.5" customHeight="1">
      <c r="A139" s="37" t="s">
        <v>230</v>
      </c>
      <c r="B139" s="122" t="s">
        <v>277</v>
      </c>
      <c r="C139" s="122" t="s">
        <v>277</v>
      </c>
      <c r="D139" s="124" t="s">
        <v>1</v>
      </c>
      <c r="E139" s="36"/>
      <c r="F139" s="123" t="s">
        <v>229</v>
      </c>
      <c r="G139" s="122">
        <v>4</v>
      </c>
      <c r="H139" s="122">
        <v>2</v>
      </c>
      <c r="I139" s="124" t="s">
        <v>234</v>
      </c>
      <c r="L139" s="35"/>
      <c r="M139" s="35"/>
    </row>
    <row r="140" spans="1:13" ht="19.5" customHeight="1">
      <c r="A140" s="123" t="s">
        <v>144</v>
      </c>
      <c r="B140" s="122">
        <v>0</v>
      </c>
      <c r="C140" s="122">
        <v>6</v>
      </c>
      <c r="D140" s="124" t="s">
        <v>232</v>
      </c>
      <c r="E140" s="36"/>
      <c r="F140" s="123" t="s">
        <v>128</v>
      </c>
      <c r="G140" s="122">
        <v>5</v>
      </c>
      <c r="H140" s="122">
        <v>1</v>
      </c>
      <c r="I140" s="124" t="s">
        <v>4</v>
      </c>
      <c r="L140" s="35"/>
      <c r="M140" s="35"/>
    </row>
    <row r="141" spans="1:13" ht="19.5" customHeight="1">
      <c r="A141" s="123" t="s">
        <v>128</v>
      </c>
      <c r="B141" s="122">
        <v>4</v>
      </c>
      <c r="C141" s="122">
        <v>2</v>
      </c>
      <c r="D141" s="124" t="s">
        <v>233</v>
      </c>
      <c r="E141" s="36"/>
      <c r="F141" s="123" t="s">
        <v>134</v>
      </c>
      <c r="G141" s="122">
        <v>4</v>
      </c>
      <c r="H141" s="122">
        <v>2</v>
      </c>
      <c r="I141" s="124" t="s">
        <v>1</v>
      </c>
      <c r="L141" s="35"/>
      <c r="M141" s="35"/>
    </row>
    <row r="142" spans="1:9" ht="19.5" customHeight="1">
      <c r="A142" s="125" t="s">
        <v>7</v>
      </c>
      <c r="B142" s="269" t="s">
        <v>343</v>
      </c>
      <c r="C142" s="270"/>
      <c r="D142" s="271"/>
      <c r="E142" s="34"/>
      <c r="F142" s="125" t="s">
        <v>7</v>
      </c>
      <c r="G142" s="269" t="s">
        <v>345</v>
      </c>
      <c r="H142" s="270"/>
      <c r="I142" s="271"/>
    </row>
    <row r="143" spans="1:9" ht="19.5" customHeight="1">
      <c r="A143" s="34"/>
      <c r="B143" s="34"/>
      <c r="C143" s="34"/>
      <c r="D143" s="34"/>
      <c r="E143" s="34"/>
      <c r="F143" s="34"/>
      <c r="G143" s="34"/>
      <c r="H143" s="34"/>
      <c r="I143" s="34"/>
    </row>
    <row r="144" spans="1:9" ht="19.5" customHeight="1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ht="19.5" customHeight="1">
      <c r="A145" s="34"/>
      <c r="B145" s="34"/>
      <c r="C145" s="34"/>
      <c r="D145" s="34"/>
      <c r="E145" s="34"/>
      <c r="F145" s="34"/>
      <c r="G145" s="34"/>
      <c r="H145" s="34"/>
      <c r="I145" s="34"/>
    </row>
    <row r="146" spans="1:9" ht="19.5" customHeight="1">
      <c r="A146" s="272" t="s">
        <v>221</v>
      </c>
      <c r="B146" s="273"/>
      <c r="C146" s="273"/>
      <c r="D146" s="274"/>
      <c r="E146" s="58"/>
      <c r="F146" s="272" t="s">
        <v>235</v>
      </c>
      <c r="G146" s="273"/>
      <c r="H146" s="273"/>
      <c r="I146" s="274"/>
    </row>
    <row r="147" spans="1:13" ht="19.5" customHeight="1">
      <c r="A147" s="123" t="s">
        <v>64</v>
      </c>
      <c r="B147" s="122">
        <v>4</v>
      </c>
      <c r="C147" s="122">
        <v>2</v>
      </c>
      <c r="D147" s="124" t="s">
        <v>144</v>
      </c>
      <c r="E147" s="35"/>
      <c r="F147" s="123" t="s">
        <v>64</v>
      </c>
      <c r="G147" s="122">
        <v>2</v>
      </c>
      <c r="H147" s="122">
        <v>4</v>
      </c>
      <c r="I147" s="124" t="s">
        <v>134</v>
      </c>
      <c r="L147" s="35"/>
      <c r="M147" s="35"/>
    </row>
    <row r="148" spans="1:13" ht="19.5" customHeight="1">
      <c r="A148" s="123" t="s">
        <v>1</v>
      </c>
      <c r="B148" s="122">
        <v>1</v>
      </c>
      <c r="C148" s="122">
        <v>5</v>
      </c>
      <c r="D148" s="124" t="s">
        <v>228</v>
      </c>
      <c r="E148" s="35"/>
      <c r="F148" s="123" t="s">
        <v>232</v>
      </c>
      <c r="G148" s="122">
        <v>3</v>
      </c>
      <c r="H148" s="122">
        <v>3</v>
      </c>
      <c r="I148" s="124" t="s">
        <v>4</v>
      </c>
      <c r="L148" s="35"/>
      <c r="M148" s="35"/>
    </row>
    <row r="149" spans="1:13" ht="19.5" customHeight="1">
      <c r="A149" s="123" t="s">
        <v>232</v>
      </c>
      <c r="B149" s="122">
        <v>3</v>
      </c>
      <c r="C149" s="122">
        <v>3</v>
      </c>
      <c r="D149" s="124" t="s">
        <v>2</v>
      </c>
      <c r="E149" s="35"/>
      <c r="F149" s="123" t="s">
        <v>234</v>
      </c>
      <c r="G149" s="122">
        <v>2</v>
      </c>
      <c r="H149" s="122">
        <v>4</v>
      </c>
      <c r="I149" s="124" t="s">
        <v>228</v>
      </c>
      <c r="L149" s="35"/>
      <c r="M149" s="35"/>
    </row>
    <row r="150" spans="1:13" ht="19.5" customHeight="1">
      <c r="A150" s="123" t="s">
        <v>4</v>
      </c>
      <c r="B150" s="122">
        <v>4</v>
      </c>
      <c r="C150" s="122">
        <v>2</v>
      </c>
      <c r="D150" s="124" t="s">
        <v>17</v>
      </c>
      <c r="E150" s="36"/>
      <c r="F150" s="123" t="s">
        <v>2</v>
      </c>
      <c r="G150" s="122">
        <v>4</v>
      </c>
      <c r="H150" s="122">
        <v>2</v>
      </c>
      <c r="I150" s="124" t="s">
        <v>233</v>
      </c>
      <c r="L150" s="35"/>
      <c r="M150" s="35"/>
    </row>
    <row r="151" spans="1:13" ht="19.5" customHeight="1">
      <c r="A151" s="123" t="s">
        <v>233</v>
      </c>
      <c r="B151" s="122">
        <v>2</v>
      </c>
      <c r="C151" s="122">
        <v>4</v>
      </c>
      <c r="D151" s="124" t="s">
        <v>234</v>
      </c>
      <c r="E151" s="36"/>
      <c r="F151" s="123" t="s">
        <v>230</v>
      </c>
      <c r="G151" s="122" t="s">
        <v>277</v>
      </c>
      <c r="H151" s="122" t="s">
        <v>277</v>
      </c>
      <c r="I151" s="124" t="s">
        <v>17</v>
      </c>
      <c r="L151" s="35"/>
      <c r="M151" s="35"/>
    </row>
    <row r="152" spans="1:13" ht="19.5" customHeight="1">
      <c r="A152" s="123" t="s">
        <v>229</v>
      </c>
      <c r="B152" s="122">
        <v>3</v>
      </c>
      <c r="C152" s="122">
        <v>3</v>
      </c>
      <c r="D152" s="124" t="s">
        <v>58</v>
      </c>
      <c r="E152" s="36"/>
      <c r="F152" s="123" t="s">
        <v>144</v>
      </c>
      <c r="G152" s="122">
        <v>0</v>
      </c>
      <c r="H152" s="122">
        <v>6</v>
      </c>
      <c r="I152" s="124" t="s">
        <v>1</v>
      </c>
      <c r="L152" s="35"/>
      <c r="M152" s="35"/>
    </row>
    <row r="153" spans="1:13" ht="19.5" customHeight="1">
      <c r="A153" s="123" t="s">
        <v>134</v>
      </c>
      <c r="B153" s="122" t="s">
        <v>277</v>
      </c>
      <c r="C153" s="122" t="s">
        <v>277</v>
      </c>
      <c r="D153" s="124" t="s">
        <v>230</v>
      </c>
      <c r="E153" s="36"/>
      <c r="F153" s="123" t="s">
        <v>128</v>
      </c>
      <c r="G153" s="122">
        <v>4</v>
      </c>
      <c r="H153" s="122">
        <v>2</v>
      </c>
      <c r="I153" s="124" t="s">
        <v>58</v>
      </c>
      <c r="L153" s="35"/>
      <c r="M153" s="35"/>
    </row>
    <row r="154" spans="1:13" ht="19.5" customHeight="1">
      <c r="A154" s="123" t="s">
        <v>231</v>
      </c>
      <c r="B154" s="122">
        <v>3</v>
      </c>
      <c r="C154" s="122">
        <v>3</v>
      </c>
      <c r="D154" s="124" t="s">
        <v>128</v>
      </c>
      <c r="E154" s="36"/>
      <c r="F154" s="123" t="s">
        <v>231</v>
      </c>
      <c r="G154" s="122">
        <v>1</v>
      </c>
      <c r="H154" s="122">
        <v>5</v>
      </c>
      <c r="I154" s="124" t="s">
        <v>229</v>
      </c>
      <c r="L154" s="35"/>
      <c r="M154" s="35"/>
    </row>
    <row r="155" spans="1:9" ht="19.5" customHeight="1">
      <c r="A155" s="125" t="s">
        <v>7</v>
      </c>
      <c r="B155" s="269"/>
      <c r="C155" s="270"/>
      <c r="D155" s="271"/>
      <c r="E155" s="34"/>
      <c r="F155" s="125" t="s">
        <v>7</v>
      </c>
      <c r="G155" s="269"/>
      <c r="H155" s="270"/>
      <c r="I155" s="271"/>
    </row>
    <row r="156" spans="1:9" ht="19.5" customHeight="1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ht="19.5" customHeight="1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ht="19.5" customHeight="1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15" ht="19.5" customHeight="1">
      <c r="A159" s="272" t="s">
        <v>222</v>
      </c>
      <c r="B159" s="273"/>
      <c r="C159" s="273"/>
      <c r="D159" s="274"/>
      <c r="E159" s="35"/>
      <c r="F159" s="272" t="s">
        <v>223</v>
      </c>
      <c r="G159" s="273"/>
      <c r="H159" s="273"/>
      <c r="I159" s="274"/>
      <c r="L159" s="35"/>
      <c r="N159" s="35"/>
      <c r="O159" s="35"/>
    </row>
    <row r="160" spans="1:15" ht="19.5" customHeight="1">
      <c r="A160" s="123" t="s">
        <v>58</v>
      </c>
      <c r="B160" s="122">
        <v>2</v>
      </c>
      <c r="C160" s="122">
        <v>4</v>
      </c>
      <c r="D160" s="124" t="s">
        <v>4</v>
      </c>
      <c r="E160" s="36"/>
      <c r="F160" s="123" t="s">
        <v>64</v>
      </c>
      <c r="G160" s="122">
        <v>4</v>
      </c>
      <c r="H160" s="122">
        <v>2</v>
      </c>
      <c r="I160" s="124" t="s">
        <v>4</v>
      </c>
      <c r="L160" s="35"/>
      <c r="N160" s="35"/>
      <c r="O160" s="35"/>
    </row>
    <row r="161" spans="1:15" ht="19.5" customHeight="1">
      <c r="A161" s="123" t="s">
        <v>1</v>
      </c>
      <c r="B161" s="122">
        <v>2</v>
      </c>
      <c r="C161" s="122">
        <v>4</v>
      </c>
      <c r="D161" s="124" t="s">
        <v>2</v>
      </c>
      <c r="E161" s="36"/>
      <c r="F161" s="123" t="s">
        <v>1</v>
      </c>
      <c r="G161" s="122">
        <v>1</v>
      </c>
      <c r="H161" s="122">
        <v>5</v>
      </c>
      <c r="I161" s="124" t="s">
        <v>234</v>
      </c>
      <c r="L161" s="35"/>
      <c r="N161" s="35"/>
      <c r="O161" s="35"/>
    </row>
    <row r="162" spans="1:15" ht="19.5" customHeight="1">
      <c r="A162" s="123" t="s">
        <v>228</v>
      </c>
      <c r="B162" s="122" t="s">
        <v>277</v>
      </c>
      <c r="C162" s="122" t="s">
        <v>277</v>
      </c>
      <c r="D162" s="124" t="s">
        <v>230</v>
      </c>
      <c r="E162" s="36"/>
      <c r="F162" s="123" t="s">
        <v>228</v>
      </c>
      <c r="G162" s="122">
        <v>6</v>
      </c>
      <c r="H162" s="122">
        <v>0</v>
      </c>
      <c r="I162" s="124" t="s">
        <v>134</v>
      </c>
      <c r="L162" s="35"/>
      <c r="N162" s="35"/>
      <c r="O162" s="35"/>
    </row>
    <row r="163" spans="1:15" ht="19.5" customHeight="1">
      <c r="A163" s="123" t="s">
        <v>234</v>
      </c>
      <c r="B163" s="122">
        <v>4</v>
      </c>
      <c r="C163" s="122">
        <v>2</v>
      </c>
      <c r="D163" s="124" t="s">
        <v>232</v>
      </c>
      <c r="E163" s="36"/>
      <c r="F163" s="123" t="s">
        <v>233</v>
      </c>
      <c r="G163" s="122">
        <v>3</v>
      </c>
      <c r="H163" s="122">
        <v>3</v>
      </c>
      <c r="I163" s="124" t="s">
        <v>229</v>
      </c>
      <c r="L163" s="35"/>
      <c r="N163" s="35"/>
      <c r="O163" s="35"/>
    </row>
    <row r="164" spans="1:15" ht="19.5" customHeight="1">
      <c r="A164" s="123" t="s">
        <v>17</v>
      </c>
      <c r="B164" s="122">
        <v>1</v>
      </c>
      <c r="C164" s="122">
        <v>5</v>
      </c>
      <c r="D164" s="124" t="s">
        <v>128</v>
      </c>
      <c r="E164" s="36"/>
      <c r="F164" s="123" t="s">
        <v>2</v>
      </c>
      <c r="G164" s="122">
        <v>3</v>
      </c>
      <c r="H164" s="122">
        <v>3</v>
      </c>
      <c r="I164" s="124" t="s">
        <v>58</v>
      </c>
      <c r="L164" s="35"/>
      <c r="N164" s="35"/>
      <c r="O164" s="35"/>
    </row>
    <row r="165" spans="1:15" ht="19.5" customHeight="1">
      <c r="A165" s="123" t="s">
        <v>229</v>
      </c>
      <c r="B165" s="122">
        <v>1</v>
      </c>
      <c r="C165" s="122">
        <v>5</v>
      </c>
      <c r="D165" s="124" t="s">
        <v>64</v>
      </c>
      <c r="E165" s="36"/>
      <c r="F165" s="123" t="s">
        <v>230</v>
      </c>
      <c r="G165" s="122" t="s">
        <v>277</v>
      </c>
      <c r="H165" s="122" t="s">
        <v>277</v>
      </c>
      <c r="I165" s="124" t="s">
        <v>232</v>
      </c>
      <c r="L165" s="35"/>
      <c r="N165" s="35"/>
      <c r="O165" s="35"/>
    </row>
    <row r="166" spans="1:15" ht="19.5" customHeight="1">
      <c r="A166" s="123" t="s">
        <v>144</v>
      </c>
      <c r="B166" s="122">
        <v>4</v>
      </c>
      <c r="C166" s="122">
        <v>2</v>
      </c>
      <c r="D166" s="124" t="s">
        <v>233</v>
      </c>
      <c r="E166" s="36"/>
      <c r="F166" s="123" t="s">
        <v>128</v>
      </c>
      <c r="G166" s="122">
        <v>2</v>
      </c>
      <c r="H166" s="122">
        <v>4</v>
      </c>
      <c r="I166" s="124" t="s">
        <v>144</v>
      </c>
      <c r="L166" s="35"/>
      <c r="N166" s="35"/>
      <c r="O166" s="35"/>
    </row>
    <row r="167" spans="1:9" ht="19.5" customHeight="1">
      <c r="A167" s="123" t="s">
        <v>134</v>
      </c>
      <c r="B167" s="122">
        <v>3</v>
      </c>
      <c r="C167" s="122">
        <v>3</v>
      </c>
      <c r="D167" s="124" t="s">
        <v>231</v>
      </c>
      <c r="E167" s="36"/>
      <c r="F167" s="123" t="s">
        <v>231</v>
      </c>
      <c r="G167" s="122">
        <v>4</v>
      </c>
      <c r="H167" s="122">
        <v>2</v>
      </c>
      <c r="I167" s="124" t="s">
        <v>17</v>
      </c>
    </row>
    <row r="168" spans="1:9" ht="19.5" customHeight="1">
      <c r="A168" s="125" t="s">
        <v>7</v>
      </c>
      <c r="B168" s="269" t="s">
        <v>351</v>
      </c>
      <c r="C168" s="270"/>
      <c r="D168" s="271"/>
      <c r="E168" s="34"/>
      <c r="F168" s="125" t="s">
        <v>7</v>
      </c>
      <c r="G168" s="269"/>
      <c r="H168" s="270"/>
      <c r="I168" s="271"/>
    </row>
    <row r="169" spans="1:9" ht="19.5" customHeight="1">
      <c r="A169" s="34"/>
      <c r="B169" s="34"/>
      <c r="C169" s="34"/>
      <c r="D169" s="34"/>
      <c r="E169" s="34"/>
      <c r="F169" s="34"/>
      <c r="G169" s="34"/>
      <c r="H169" s="34"/>
      <c r="I169" s="34"/>
    </row>
    <row r="170" spans="1:9" ht="19.5" customHeight="1">
      <c r="A170" s="34"/>
      <c r="B170" s="34"/>
      <c r="C170" s="34"/>
      <c r="D170" s="34"/>
      <c r="E170" s="34"/>
      <c r="F170" s="34"/>
      <c r="G170" s="34"/>
      <c r="H170" s="34"/>
      <c r="I170" s="34"/>
    </row>
    <row r="171" spans="1:9" ht="19.5" customHeight="1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14" ht="19.5" customHeight="1">
      <c r="A172" s="272" t="s">
        <v>224</v>
      </c>
      <c r="B172" s="273"/>
      <c r="C172" s="273"/>
      <c r="D172" s="274"/>
      <c r="E172" s="58"/>
      <c r="F172" s="272" t="s">
        <v>225</v>
      </c>
      <c r="G172" s="273"/>
      <c r="H172" s="273"/>
      <c r="I172" s="274"/>
      <c r="M172" s="35"/>
      <c r="N172" s="35"/>
    </row>
    <row r="173" spans="1:14" ht="19.5" customHeight="1">
      <c r="A173" s="123" t="s">
        <v>58</v>
      </c>
      <c r="B173" s="122">
        <v>2</v>
      </c>
      <c r="C173" s="122">
        <v>4</v>
      </c>
      <c r="D173" s="124" t="s">
        <v>1</v>
      </c>
      <c r="E173" s="35"/>
      <c r="F173" s="123" t="s">
        <v>64</v>
      </c>
      <c r="G173" s="122">
        <v>5</v>
      </c>
      <c r="H173" s="122">
        <v>1</v>
      </c>
      <c r="I173" s="124" t="s">
        <v>2</v>
      </c>
      <c r="M173" s="35"/>
      <c r="N173" s="35"/>
    </row>
    <row r="174" spans="1:14" ht="19.5" customHeight="1">
      <c r="A174" s="123" t="s">
        <v>232</v>
      </c>
      <c r="B174" s="122">
        <v>1</v>
      </c>
      <c r="C174" s="122">
        <v>5</v>
      </c>
      <c r="D174" s="124" t="s">
        <v>231</v>
      </c>
      <c r="E174" s="35"/>
      <c r="F174" s="123" t="s">
        <v>1</v>
      </c>
      <c r="G174" s="122">
        <v>5</v>
      </c>
      <c r="H174" s="122">
        <v>1</v>
      </c>
      <c r="I174" s="124" t="s">
        <v>229</v>
      </c>
      <c r="M174" s="35"/>
      <c r="N174" s="35"/>
    </row>
    <row r="175" spans="1:14" ht="19.5" customHeight="1">
      <c r="A175" s="123" t="s">
        <v>4</v>
      </c>
      <c r="B175" s="122">
        <v>5</v>
      </c>
      <c r="C175" s="122">
        <v>1</v>
      </c>
      <c r="D175" s="124" t="s">
        <v>234</v>
      </c>
      <c r="E175" s="35"/>
      <c r="F175" s="123" t="s">
        <v>232</v>
      </c>
      <c r="G175" s="122">
        <v>4</v>
      </c>
      <c r="H175" s="122">
        <v>2</v>
      </c>
      <c r="I175" s="124" t="s">
        <v>58</v>
      </c>
      <c r="M175" s="35"/>
      <c r="N175" s="35"/>
    </row>
    <row r="176" spans="1:14" ht="19.5" customHeight="1">
      <c r="A176" s="123" t="s">
        <v>233</v>
      </c>
      <c r="B176" s="122">
        <v>2</v>
      </c>
      <c r="C176" s="122">
        <v>4</v>
      </c>
      <c r="D176" s="124" t="s">
        <v>64</v>
      </c>
      <c r="E176" s="36"/>
      <c r="F176" s="123" t="s">
        <v>233</v>
      </c>
      <c r="G176" s="122">
        <v>2</v>
      </c>
      <c r="H176" s="122">
        <v>4</v>
      </c>
      <c r="I176" s="124" t="s">
        <v>17</v>
      </c>
      <c r="M176" s="35"/>
      <c r="N176" s="35"/>
    </row>
    <row r="177" spans="1:14" ht="19.5" customHeight="1">
      <c r="A177" s="123" t="s">
        <v>2</v>
      </c>
      <c r="B177" s="122" t="s">
        <v>277</v>
      </c>
      <c r="C177" s="122" t="s">
        <v>277</v>
      </c>
      <c r="D177" s="124" t="s">
        <v>230</v>
      </c>
      <c r="E177" s="36"/>
      <c r="F177" s="123" t="s">
        <v>230</v>
      </c>
      <c r="G177" s="122" t="s">
        <v>277</v>
      </c>
      <c r="H177" s="122" t="s">
        <v>277</v>
      </c>
      <c r="I177" s="124" t="s">
        <v>4</v>
      </c>
      <c r="M177" s="35"/>
      <c r="N177" s="35"/>
    </row>
    <row r="178" spans="1:14" ht="19.5" customHeight="1">
      <c r="A178" s="123" t="s">
        <v>229</v>
      </c>
      <c r="B178" s="122">
        <v>6</v>
      </c>
      <c r="C178" s="122">
        <v>0</v>
      </c>
      <c r="D178" s="124" t="s">
        <v>17</v>
      </c>
      <c r="E178" s="36"/>
      <c r="F178" s="123" t="s">
        <v>144</v>
      </c>
      <c r="G178" s="122">
        <v>2</v>
      </c>
      <c r="H178" s="122">
        <v>4</v>
      </c>
      <c r="I178" s="124" t="s">
        <v>234</v>
      </c>
      <c r="M178" s="35"/>
      <c r="N178" s="35"/>
    </row>
    <row r="179" spans="1:14" ht="19.5" customHeight="1">
      <c r="A179" s="123" t="s">
        <v>144</v>
      </c>
      <c r="B179" s="122">
        <v>2</v>
      </c>
      <c r="C179" s="122">
        <v>4</v>
      </c>
      <c r="D179" s="124" t="s">
        <v>134</v>
      </c>
      <c r="E179" s="36"/>
      <c r="F179" s="123" t="s">
        <v>134</v>
      </c>
      <c r="G179" s="122">
        <v>4</v>
      </c>
      <c r="H179" s="122">
        <v>2</v>
      </c>
      <c r="I179" s="124" t="s">
        <v>128</v>
      </c>
      <c r="M179" s="35"/>
      <c r="N179" s="35"/>
    </row>
    <row r="180" spans="1:9" ht="19.5" customHeight="1">
      <c r="A180" s="123" t="s">
        <v>128</v>
      </c>
      <c r="B180" s="122">
        <v>4</v>
      </c>
      <c r="C180" s="122">
        <v>2</v>
      </c>
      <c r="D180" s="124" t="s">
        <v>228</v>
      </c>
      <c r="E180" s="36"/>
      <c r="F180" s="123" t="s">
        <v>231</v>
      </c>
      <c r="G180" s="122">
        <v>4</v>
      </c>
      <c r="H180" s="122">
        <v>2</v>
      </c>
      <c r="I180" s="124" t="s">
        <v>228</v>
      </c>
    </row>
    <row r="181" spans="1:9" ht="19.5" customHeight="1">
      <c r="A181" s="125" t="s">
        <v>7</v>
      </c>
      <c r="B181" s="269" t="s">
        <v>358</v>
      </c>
      <c r="C181" s="270"/>
      <c r="D181" s="271"/>
      <c r="E181" s="34"/>
      <c r="F181" s="125" t="s">
        <v>7</v>
      </c>
      <c r="G181" s="269"/>
      <c r="H181" s="270"/>
      <c r="I181" s="271"/>
    </row>
    <row r="185" spans="1:9" ht="19.5" customHeight="1">
      <c r="A185" s="272" t="s">
        <v>226</v>
      </c>
      <c r="B185" s="273"/>
      <c r="C185" s="273"/>
      <c r="D185" s="274"/>
      <c r="E185" s="35"/>
      <c r="F185" s="272" t="s">
        <v>227</v>
      </c>
      <c r="G185" s="273"/>
      <c r="H185" s="273"/>
      <c r="I185" s="274"/>
    </row>
    <row r="186" spans="1:16" ht="19.5" customHeight="1">
      <c r="A186" s="123" t="s">
        <v>64</v>
      </c>
      <c r="B186" s="122">
        <v>5</v>
      </c>
      <c r="C186" s="122">
        <v>1</v>
      </c>
      <c r="D186" s="124" t="s">
        <v>232</v>
      </c>
      <c r="E186" s="36"/>
      <c r="F186" s="123" t="s">
        <v>58</v>
      </c>
      <c r="G186" s="122">
        <v>5</v>
      </c>
      <c r="H186" s="122">
        <v>1</v>
      </c>
      <c r="I186" s="124" t="s">
        <v>17</v>
      </c>
      <c r="M186" s="35"/>
      <c r="N186" s="35"/>
      <c r="P186" s="35"/>
    </row>
    <row r="187" spans="1:16" ht="19.5" customHeight="1">
      <c r="A187" s="123" t="s">
        <v>228</v>
      </c>
      <c r="B187" s="122">
        <v>4</v>
      </c>
      <c r="C187" s="122">
        <v>2</v>
      </c>
      <c r="D187" s="124" t="s">
        <v>233</v>
      </c>
      <c r="E187" s="36"/>
      <c r="F187" s="123" t="s">
        <v>1</v>
      </c>
      <c r="G187" s="122">
        <v>2</v>
      </c>
      <c r="H187" s="122">
        <v>4</v>
      </c>
      <c r="I187" s="124" t="s">
        <v>64</v>
      </c>
      <c r="M187" s="35"/>
      <c r="N187" s="35"/>
      <c r="P187" s="35"/>
    </row>
    <row r="188" spans="1:16" ht="19.5" customHeight="1">
      <c r="A188" s="123" t="s">
        <v>4</v>
      </c>
      <c r="B188" s="122">
        <v>1</v>
      </c>
      <c r="C188" s="122">
        <v>5</v>
      </c>
      <c r="D188" s="124" t="s">
        <v>229</v>
      </c>
      <c r="E188" s="36"/>
      <c r="F188" s="123" t="s">
        <v>228</v>
      </c>
      <c r="G188" s="122">
        <v>4</v>
      </c>
      <c r="H188" s="122">
        <v>2</v>
      </c>
      <c r="I188" s="124" t="s">
        <v>2</v>
      </c>
      <c r="M188" s="35"/>
      <c r="N188" s="35"/>
      <c r="P188" s="35"/>
    </row>
    <row r="189" spans="1:16" ht="19.5" customHeight="1">
      <c r="A189" s="123" t="s">
        <v>234</v>
      </c>
      <c r="B189" s="122">
        <v>2</v>
      </c>
      <c r="C189" s="122">
        <v>4</v>
      </c>
      <c r="D189" s="124" t="s">
        <v>128</v>
      </c>
      <c r="E189" s="36"/>
      <c r="F189" s="123" t="s">
        <v>233</v>
      </c>
      <c r="G189" s="122">
        <v>1</v>
      </c>
      <c r="H189" s="122">
        <v>5</v>
      </c>
      <c r="I189" s="124" t="s">
        <v>232</v>
      </c>
      <c r="M189" s="35"/>
      <c r="N189" s="35"/>
      <c r="P189" s="35"/>
    </row>
    <row r="190" spans="1:16" ht="19.5" customHeight="1">
      <c r="A190" s="123" t="s">
        <v>17</v>
      </c>
      <c r="B190" s="122">
        <v>4</v>
      </c>
      <c r="C190" s="122">
        <v>2</v>
      </c>
      <c r="D190" s="124" t="s">
        <v>244</v>
      </c>
      <c r="E190" s="36"/>
      <c r="F190" s="123" t="s">
        <v>229</v>
      </c>
      <c r="G190" s="122">
        <v>5</v>
      </c>
      <c r="H190" s="122">
        <v>1</v>
      </c>
      <c r="I190" s="124" t="s">
        <v>134</v>
      </c>
      <c r="M190" s="35"/>
      <c r="N190" s="35"/>
      <c r="P190" s="35"/>
    </row>
    <row r="191" spans="1:16" ht="19.5" customHeight="1">
      <c r="A191" s="123" t="s">
        <v>2</v>
      </c>
      <c r="B191" s="122">
        <v>1</v>
      </c>
      <c r="C191" s="122">
        <v>5</v>
      </c>
      <c r="D191" s="124" t="s">
        <v>231</v>
      </c>
      <c r="E191" s="36"/>
      <c r="F191" s="123" t="s">
        <v>144</v>
      </c>
      <c r="G191" s="122">
        <v>0</v>
      </c>
      <c r="H191" s="122">
        <v>6</v>
      </c>
      <c r="I191" s="124" t="s">
        <v>4</v>
      </c>
      <c r="M191" s="35"/>
      <c r="N191" s="35"/>
      <c r="P191" s="35"/>
    </row>
    <row r="192" spans="1:16" ht="19.5" customHeight="1">
      <c r="A192" s="123" t="s">
        <v>230</v>
      </c>
      <c r="B192" s="122" t="s">
        <v>277</v>
      </c>
      <c r="C192" s="122" t="s">
        <v>277</v>
      </c>
      <c r="D192" s="124" t="s">
        <v>144</v>
      </c>
      <c r="E192" s="36"/>
      <c r="F192" s="123" t="s">
        <v>128</v>
      </c>
      <c r="G192" s="122" t="s">
        <v>277</v>
      </c>
      <c r="H192" s="122" t="s">
        <v>277</v>
      </c>
      <c r="I192" s="124" t="s">
        <v>230</v>
      </c>
      <c r="M192" s="35"/>
      <c r="N192" s="35"/>
      <c r="P192" s="35"/>
    </row>
    <row r="193" spans="1:16" ht="19.5" customHeight="1">
      <c r="A193" s="123" t="s">
        <v>134</v>
      </c>
      <c r="B193" s="122">
        <v>6</v>
      </c>
      <c r="C193" s="122">
        <v>0</v>
      </c>
      <c r="D193" s="124" t="s">
        <v>58</v>
      </c>
      <c r="E193" s="36"/>
      <c r="F193" s="123" t="s">
        <v>231</v>
      </c>
      <c r="G193" s="122">
        <v>5</v>
      </c>
      <c r="H193" s="122">
        <v>1</v>
      </c>
      <c r="I193" s="124" t="s">
        <v>234</v>
      </c>
      <c r="M193" s="35"/>
      <c r="N193" s="35"/>
      <c r="P193" s="35"/>
    </row>
    <row r="194" spans="1:9" ht="19.5" customHeight="1">
      <c r="A194" s="125" t="s">
        <v>7</v>
      </c>
      <c r="B194" s="269" t="s">
        <v>365</v>
      </c>
      <c r="C194" s="270"/>
      <c r="D194" s="271"/>
      <c r="E194" s="34"/>
      <c r="F194" s="125" t="s">
        <v>7</v>
      </c>
      <c r="G194" s="269"/>
      <c r="H194" s="270"/>
      <c r="I194" s="271"/>
    </row>
    <row r="195" spans="1:9" ht="19.5" customHeight="1">
      <c r="A195" s="34"/>
      <c r="B195" s="34"/>
      <c r="C195" s="34"/>
      <c r="D195" s="34"/>
      <c r="E195" s="34"/>
      <c r="F195" s="34"/>
      <c r="G195" s="34"/>
      <c r="H195" s="34"/>
      <c r="I195" s="34"/>
    </row>
    <row r="196" spans="1:9" ht="19.5" customHeight="1">
      <c r="A196" s="34"/>
      <c r="B196" s="34"/>
      <c r="C196" s="34"/>
      <c r="D196" s="34"/>
      <c r="E196" s="34"/>
      <c r="F196" s="34"/>
      <c r="G196" s="34"/>
      <c r="H196" s="34"/>
      <c r="I196" s="34"/>
    </row>
    <row r="197" spans="1:9" ht="19.5" customHeight="1">
      <c r="A197" s="34"/>
      <c r="B197" s="34"/>
      <c r="C197" s="34"/>
      <c r="D197" s="34"/>
      <c r="E197" s="34"/>
      <c r="F197" s="34"/>
      <c r="G197" s="34"/>
      <c r="H197" s="34"/>
      <c r="I197" s="34"/>
    </row>
    <row r="198" spans="1:14" ht="19.5" customHeight="1">
      <c r="A198" s="272" t="s">
        <v>242</v>
      </c>
      <c r="B198" s="273"/>
      <c r="C198" s="273"/>
      <c r="D198" s="274"/>
      <c r="E198" s="58"/>
      <c r="F198" s="272" t="s">
        <v>241</v>
      </c>
      <c r="G198" s="273"/>
      <c r="H198" s="273"/>
      <c r="I198" s="274"/>
      <c r="M198" s="35"/>
      <c r="N198" s="35"/>
    </row>
    <row r="199" spans="1:14" ht="19.5" customHeight="1">
      <c r="A199" s="123" t="s">
        <v>58</v>
      </c>
      <c r="B199" s="122">
        <v>5</v>
      </c>
      <c r="C199" s="122">
        <v>1</v>
      </c>
      <c r="D199" s="124" t="s">
        <v>233</v>
      </c>
      <c r="E199" s="35"/>
      <c r="F199" s="123" t="s">
        <v>64</v>
      </c>
      <c r="G199" s="122">
        <v>4</v>
      </c>
      <c r="H199" s="122">
        <v>2</v>
      </c>
      <c r="I199" s="124" t="s">
        <v>128</v>
      </c>
      <c r="M199" s="35"/>
      <c r="N199" s="35"/>
    </row>
    <row r="200" spans="1:14" ht="19.5" customHeight="1">
      <c r="A200" s="123" t="s">
        <v>1</v>
      </c>
      <c r="B200" s="122">
        <v>2</v>
      </c>
      <c r="C200" s="122">
        <v>4</v>
      </c>
      <c r="D200" s="124" t="s">
        <v>231</v>
      </c>
      <c r="E200" s="35"/>
      <c r="F200" s="123" t="s">
        <v>232</v>
      </c>
      <c r="G200" s="122">
        <v>2</v>
      </c>
      <c r="H200" s="122">
        <v>4</v>
      </c>
      <c r="I200" s="124" t="s">
        <v>1</v>
      </c>
      <c r="M200" s="35"/>
      <c r="N200" s="35"/>
    </row>
    <row r="201" spans="1:14" ht="19.5" customHeight="1">
      <c r="A201" s="123" t="s">
        <v>232</v>
      </c>
      <c r="B201" s="122">
        <v>4</v>
      </c>
      <c r="C201" s="122">
        <v>2</v>
      </c>
      <c r="D201" s="124" t="s">
        <v>134</v>
      </c>
      <c r="E201" s="35"/>
      <c r="F201" s="123" t="s">
        <v>233</v>
      </c>
      <c r="G201" s="122">
        <v>2</v>
      </c>
      <c r="H201" s="122">
        <v>4</v>
      </c>
      <c r="I201" s="124" t="s">
        <v>4</v>
      </c>
      <c r="M201" s="35"/>
      <c r="N201" s="35"/>
    </row>
    <row r="202" spans="1:14" ht="19.5" customHeight="1">
      <c r="A202" s="123" t="s">
        <v>4</v>
      </c>
      <c r="B202" s="122">
        <v>4</v>
      </c>
      <c r="C202" s="122">
        <v>2</v>
      </c>
      <c r="D202" s="124" t="s">
        <v>228</v>
      </c>
      <c r="E202" s="36"/>
      <c r="F202" s="123" t="s">
        <v>17</v>
      </c>
      <c r="G202" s="122">
        <v>2</v>
      </c>
      <c r="H202" s="122">
        <v>4</v>
      </c>
      <c r="I202" s="124" t="s">
        <v>2</v>
      </c>
      <c r="M202" s="35"/>
      <c r="N202" s="35"/>
    </row>
    <row r="203" spans="1:14" ht="19.5" customHeight="1">
      <c r="A203" s="123" t="s">
        <v>234</v>
      </c>
      <c r="B203" s="122" t="s">
        <v>277</v>
      </c>
      <c r="C203" s="122" t="s">
        <v>277</v>
      </c>
      <c r="D203" s="124" t="s">
        <v>230</v>
      </c>
      <c r="E203" s="36"/>
      <c r="F203" s="123" t="s">
        <v>230</v>
      </c>
      <c r="G203" s="122" t="s">
        <v>277</v>
      </c>
      <c r="H203" s="122" t="s">
        <v>277</v>
      </c>
      <c r="I203" s="124" t="s">
        <v>229</v>
      </c>
      <c r="M203" s="35"/>
      <c r="N203" s="35"/>
    </row>
    <row r="204" spans="1:14" ht="19.5" customHeight="1">
      <c r="A204" s="123" t="s">
        <v>17</v>
      </c>
      <c r="B204" s="122">
        <v>1</v>
      </c>
      <c r="C204" s="122">
        <v>5</v>
      </c>
      <c r="D204" s="124" t="s">
        <v>64</v>
      </c>
      <c r="E204" s="36"/>
      <c r="F204" s="123" t="s">
        <v>144</v>
      </c>
      <c r="G204" s="122">
        <v>2</v>
      </c>
      <c r="H204" s="122">
        <v>4</v>
      </c>
      <c r="I204" s="124" t="s">
        <v>228</v>
      </c>
      <c r="M204" s="35"/>
      <c r="N204" s="35"/>
    </row>
    <row r="205" spans="1:14" ht="19.5" customHeight="1">
      <c r="A205" s="123" t="s">
        <v>229</v>
      </c>
      <c r="B205" s="122">
        <v>5</v>
      </c>
      <c r="C205" s="122">
        <v>1</v>
      </c>
      <c r="D205" s="124" t="s">
        <v>144</v>
      </c>
      <c r="E205" s="36"/>
      <c r="F205" s="123" t="s">
        <v>134</v>
      </c>
      <c r="G205" s="122">
        <v>2</v>
      </c>
      <c r="H205" s="122">
        <v>4</v>
      </c>
      <c r="I205" s="124" t="s">
        <v>234</v>
      </c>
      <c r="M205" s="35"/>
      <c r="N205" s="35"/>
    </row>
    <row r="206" spans="1:14" ht="19.5" customHeight="1">
      <c r="A206" s="123" t="s">
        <v>128</v>
      </c>
      <c r="B206" s="122">
        <v>4</v>
      </c>
      <c r="C206" s="122">
        <v>2</v>
      </c>
      <c r="D206" s="124" t="s">
        <v>2</v>
      </c>
      <c r="E206" s="36"/>
      <c r="F206" s="123" t="s">
        <v>231</v>
      </c>
      <c r="G206" s="122">
        <v>3</v>
      </c>
      <c r="H206" s="122">
        <v>3</v>
      </c>
      <c r="I206" s="124" t="s">
        <v>58</v>
      </c>
      <c r="M206" s="35"/>
      <c r="N206" s="35"/>
    </row>
    <row r="207" spans="1:9" ht="19.5" customHeight="1">
      <c r="A207" s="125" t="s">
        <v>7</v>
      </c>
      <c r="B207" s="269"/>
      <c r="C207" s="270"/>
      <c r="D207" s="271"/>
      <c r="E207" s="34"/>
      <c r="F207" s="125" t="s">
        <v>7</v>
      </c>
      <c r="G207" s="269"/>
      <c r="H207" s="270"/>
      <c r="I207" s="271"/>
    </row>
    <row r="251" spans="10:19" ht="18">
      <c r="J251" s="57"/>
      <c r="K251" s="57"/>
      <c r="L251" s="57"/>
      <c r="M251" s="57"/>
      <c r="N251" s="57"/>
      <c r="O251" s="57"/>
      <c r="P251" s="57"/>
      <c r="Q251" s="57"/>
      <c r="R251" s="28"/>
      <c r="S251" s="18"/>
    </row>
    <row r="252" spans="10:17" ht="18">
      <c r="J252" s="58"/>
      <c r="K252" s="58"/>
      <c r="L252" s="58"/>
      <c r="M252" s="58"/>
      <c r="N252" s="58"/>
      <c r="O252" s="58"/>
      <c r="P252" s="58"/>
      <c r="Q252" s="58"/>
    </row>
    <row r="253" spans="10:17" ht="24.75" customHeight="1">
      <c r="J253" s="58"/>
      <c r="K253" s="58"/>
      <c r="L253" s="58"/>
      <c r="M253" s="58"/>
      <c r="N253" s="58"/>
      <c r="O253" s="58"/>
      <c r="P253" s="58"/>
      <c r="Q253" s="58"/>
    </row>
    <row r="254" spans="10:17" ht="24.75" customHeight="1">
      <c r="J254" s="58"/>
      <c r="K254" s="58"/>
      <c r="L254" s="58"/>
      <c r="M254" s="58"/>
      <c r="N254" s="58"/>
      <c r="O254" s="58"/>
      <c r="P254" s="58"/>
      <c r="Q254" s="58"/>
    </row>
    <row r="255" spans="10:17" ht="24.75" customHeight="1">
      <c r="J255" s="58"/>
      <c r="K255" s="58"/>
      <c r="L255" s="58"/>
      <c r="M255" s="58"/>
      <c r="N255" s="58"/>
      <c r="O255" s="58"/>
      <c r="P255" s="58"/>
      <c r="Q255" s="58"/>
    </row>
    <row r="256" spans="10:17" ht="24.75" customHeight="1">
      <c r="J256" s="58"/>
      <c r="K256" s="58"/>
      <c r="L256" s="58"/>
      <c r="M256" s="58"/>
      <c r="N256" s="58"/>
      <c r="O256" s="58"/>
      <c r="P256" s="58"/>
      <c r="Q256" s="58"/>
    </row>
    <row r="257" spans="10:17" ht="24.75" customHeight="1">
      <c r="J257" s="58"/>
      <c r="K257" s="58"/>
      <c r="L257" s="58"/>
      <c r="M257" s="58"/>
      <c r="N257" s="58"/>
      <c r="O257" s="58"/>
      <c r="P257" s="58"/>
      <c r="Q257" s="58"/>
    </row>
    <row r="258" spans="10:19" ht="24.75" customHeight="1">
      <c r="J258" s="58"/>
      <c r="K258" s="58"/>
      <c r="L258" s="58"/>
      <c r="M258" s="58"/>
      <c r="N258" s="58"/>
      <c r="O258" s="58"/>
      <c r="P258" s="58"/>
      <c r="Q258" s="58"/>
      <c r="R258" s="22"/>
      <c r="S258" s="22"/>
    </row>
    <row r="259" spans="10:19" ht="24.75" customHeight="1">
      <c r="J259" s="58"/>
      <c r="K259" s="58"/>
      <c r="L259" s="58"/>
      <c r="M259" s="58"/>
      <c r="N259" s="58"/>
      <c r="O259" s="58"/>
      <c r="P259" s="58"/>
      <c r="Q259" s="58"/>
      <c r="R259" s="22"/>
      <c r="S259" s="22"/>
    </row>
    <row r="260" spans="10:19" ht="24.75" customHeight="1">
      <c r="J260" s="58"/>
      <c r="K260" s="58"/>
      <c r="L260" s="58"/>
      <c r="M260" s="58"/>
      <c r="N260" s="58"/>
      <c r="O260" s="58"/>
      <c r="P260" s="58"/>
      <c r="Q260" s="58"/>
      <c r="R260" s="22"/>
      <c r="S260" s="22"/>
    </row>
    <row r="261" spans="10:26" s="22" customFormat="1" ht="24.75" customHeight="1">
      <c r="J261" s="58"/>
      <c r="K261" s="58"/>
      <c r="L261" s="58"/>
      <c r="M261" s="58"/>
      <c r="N261" s="58"/>
      <c r="O261" s="58"/>
      <c r="P261" s="58"/>
      <c r="Q261" s="58"/>
      <c r="Z261" s="23"/>
    </row>
    <row r="262" spans="10:26" s="22" customFormat="1" ht="24.75" customHeight="1">
      <c r="J262" s="58"/>
      <c r="K262" s="58"/>
      <c r="L262" s="58"/>
      <c r="M262" s="58"/>
      <c r="N262" s="58"/>
      <c r="O262" s="58"/>
      <c r="P262" s="58"/>
      <c r="Q262" s="58"/>
      <c r="Z262" s="23"/>
    </row>
    <row r="263" spans="10:26" s="22" customFormat="1" ht="24.75" customHeight="1">
      <c r="J263" s="58"/>
      <c r="K263" s="58"/>
      <c r="L263" s="58"/>
      <c r="M263" s="58"/>
      <c r="N263" s="58"/>
      <c r="O263" s="58"/>
      <c r="P263" s="58"/>
      <c r="Q263" s="58"/>
      <c r="Z263" s="23"/>
    </row>
    <row r="264" spans="10:26" s="22" customFormat="1" ht="24.75" customHeight="1">
      <c r="J264" s="58"/>
      <c r="K264" s="58"/>
      <c r="L264" s="58"/>
      <c r="M264" s="58"/>
      <c r="N264" s="58"/>
      <c r="O264" s="58"/>
      <c r="P264" s="58"/>
      <c r="Q264" s="58"/>
      <c r="Z264" s="23"/>
    </row>
    <row r="265" spans="10:26" s="22" customFormat="1" ht="24.75" customHeight="1">
      <c r="J265" s="58"/>
      <c r="K265" s="58"/>
      <c r="L265" s="58"/>
      <c r="M265" s="58"/>
      <c r="N265" s="58"/>
      <c r="O265" s="58"/>
      <c r="P265" s="58"/>
      <c r="Q265" s="58"/>
      <c r="Z265" s="23"/>
    </row>
    <row r="266" spans="10:26" s="22" customFormat="1" ht="24.75" customHeight="1">
      <c r="J266" s="58"/>
      <c r="K266" s="58"/>
      <c r="L266" s="58"/>
      <c r="M266" s="58"/>
      <c r="N266" s="58"/>
      <c r="O266" s="58"/>
      <c r="P266" s="58"/>
      <c r="Q266" s="58"/>
      <c r="Z266" s="23"/>
    </row>
    <row r="267" spans="10:26" s="22" customFormat="1" ht="24.75" customHeight="1">
      <c r="J267" s="58"/>
      <c r="K267" s="58"/>
      <c r="L267" s="58"/>
      <c r="M267" s="58"/>
      <c r="N267" s="58"/>
      <c r="O267" s="58"/>
      <c r="P267" s="58"/>
      <c r="Q267" s="58"/>
      <c r="Z267" s="23"/>
    </row>
    <row r="268" spans="10:26" s="22" customFormat="1" ht="24.75" customHeight="1">
      <c r="J268" s="58"/>
      <c r="K268" s="58"/>
      <c r="L268" s="58"/>
      <c r="M268" s="58"/>
      <c r="N268" s="58"/>
      <c r="O268" s="58"/>
      <c r="P268" s="58"/>
      <c r="Q268" s="58"/>
      <c r="Z268" s="23"/>
    </row>
    <row r="269" spans="10:26" s="22" customFormat="1" ht="24.75" customHeight="1">
      <c r="J269" s="58"/>
      <c r="K269" s="58"/>
      <c r="L269" s="58"/>
      <c r="M269" s="58"/>
      <c r="N269" s="58"/>
      <c r="O269" s="58"/>
      <c r="P269" s="58"/>
      <c r="Q269" s="58"/>
      <c r="Z269" s="23"/>
    </row>
    <row r="270" spans="10:26" s="22" customFormat="1" ht="24.75" customHeight="1">
      <c r="J270" s="58"/>
      <c r="K270" s="58"/>
      <c r="L270" s="58"/>
      <c r="M270" s="58"/>
      <c r="N270" s="58"/>
      <c r="O270" s="58"/>
      <c r="P270" s="58"/>
      <c r="Q270" s="58"/>
      <c r="Z270" s="23"/>
    </row>
    <row r="271" spans="10:26" s="22" customFormat="1" ht="24.75" customHeight="1">
      <c r="J271" s="58"/>
      <c r="K271" s="58"/>
      <c r="L271" s="58"/>
      <c r="M271" s="58"/>
      <c r="N271" s="58"/>
      <c r="O271" s="58"/>
      <c r="P271" s="58"/>
      <c r="Q271" s="58"/>
      <c r="Z271" s="23"/>
    </row>
    <row r="272" spans="10:26" s="22" customFormat="1" ht="24.75" customHeight="1">
      <c r="J272" s="58"/>
      <c r="K272" s="58"/>
      <c r="L272" s="58"/>
      <c r="M272" s="58"/>
      <c r="N272" s="58"/>
      <c r="O272" s="58"/>
      <c r="P272" s="58"/>
      <c r="Q272" s="58"/>
      <c r="R272" s="8"/>
      <c r="S272" s="8"/>
      <c r="Z272" s="23"/>
    </row>
    <row r="273" spans="10:26" s="22" customFormat="1" ht="24.75" customHeight="1">
      <c r="J273" s="58"/>
      <c r="K273" s="58"/>
      <c r="L273" s="58"/>
      <c r="M273" s="58"/>
      <c r="N273" s="58"/>
      <c r="O273" s="58"/>
      <c r="P273" s="58"/>
      <c r="Q273" s="58"/>
      <c r="R273" s="8"/>
      <c r="S273" s="8"/>
      <c r="Z273" s="23"/>
    </row>
    <row r="274" spans="10:26" s="22" customFormat="1" ht="24.75" customHeight="1">
      <c r="J274" s="58"/>
      <c r="K274" s="58"/>
      <c r="L274" s="58"/>
      <c r="M274" s="58"/>
      <c r="N274" s="58"/>
      <c r="O274" s="58"/>
      <c r="P274" s="58"/>
      <c r="Q274" s="58"/>
      <c r="R274" s="8"/>
      <c r="S274" s="8"/>
      <c r="Z274" s="23"/>
    </row>
    <row r="275" spans="10:17" ht="24.75" customHeight="1">
      <c r="J275" s="58"/>
      <c r="K275" s="58"/>
      <c r="L275" s="58"/>
      <c r="M275" s="58"/>
      <c r="N275" s="58"/>
      <c r="O275" s="58"/>
      <c r="P275" s="58"/>
      <c r="Q275" s="58"/>
    </row>
    <row r="276" spans="10:17" ht="24.75" customHeight="1">
      <c r="J276" s="58"/>
      <c r="K276" s="58"/>
      <c r="L276" s="58"/>
      <c r="M276" s="58"/>
      <c r="N276" s="58"/>
      <c r="O276" s="58"/>
      <c r="P276" s="58"/>
      <c r="Q276" s="58"/>
    </row>
    <row r="277" spans="10:17" ht="24.75" customHeight="1">
      <c r="J277" s="58"/>
      <c r="K277" s="58"/>
      <c r="L277" s="58"/>
      <c r="M277" s="58"/>
      <c r="N277" s="58"/>
      <c r="O277" s="58"/>
      <c r="P277" s="58"/>
      <c r="Q277" s="58"/>
    </row>
    <row r="278" spans="10:19" ht="24.75" customHeight="1">
      <c r="J278" s="16"/>
      <c r="K278" s="16"/>
      <c r="L278" s="16"/>
      <c r="M278" s="16"/>
      <c r="N278" s="16"/>
      <c r="O278" s="16"/>
      <c r="P278" s="16"/>
      <c r="Q278" s="16"/>
      <c r="R278" s="24"/>
      <c r="S278" s="24"/>
    </row>
    <row r="279" spans="10:19" ht="98.25" customHeight="1">
      <c r="J279" s="57"/>
      <c r="K279" s="57"/>
      <c r="L279" s="57"/>
      <c r="M279" s="57"/>
      <c r="N279" s="57"/>
      <c r="O279" s="57"/>
      <c r="P279" s="57"/>
      <c r="Q279" s="57"/>
      <c r="R279" s="18"/>
      <c r="S279" s="18"/>
    </row>
    <row r="280" ht="68.25" customHeight="1"/>
    <row r="281" s="24" customFormat="1" ht="24.75" customHeight="1">
      <c r="Z281" s="27"/>
    </row>
    <row r="282" spans="21:27" s="18" customFormat="1" ht="18.75" customHeight="1">
      <c r="U282" s="59"/>
      <c r="W282" s="59"/>
      <c r="Y282" s="59"/>
      <c r="Z282" s="19"/>
      <c r="AA282" s="59"/>
    </row>
    <row r="290" spans="16:32" ht="19.5" customHeight="1">
      <c r="P290" s="8"/>
      <c r="Q290" s="8"/>
      <c r="U290" s="15"/>
      <c r="V290" s="15"/>
      <c r="W290" s="29"/>
      <c r="X290" s="29"/>
      <c r="Y290" s="29"/>
      <c r="Z290" s="29"/>
      <c r="AA290" s="29"/>
      <c r="AB290" s="29"/>
      <c r="AC290" s="29"/>
      <c r="AD290" s="29"/>
      <c r="AE290" s="14"/>
      <c r="AF290" s="1"/>
    </row>
    <row r="291" spans="16:32" ht="19.5" customHeight="1">
      <c r="P291" s="8"/>
      <c r="Q291" s="8"/>
      <c r="U291" s="15"/>
      <c r="V291" s="15"/>
      <c r="W291" s="11"/>
      <c r="X291" s="11"/>
      <c r="Y291" s="11"/>
      <c r="Z291" s="11"/>
      <c r="AA291" s="11"/>
      <c r="AB291" s="11"/>
      <c r="AC291" s="11"/>
      <c r="AD291" s="11"/>
      <c r="AE291" s="14"/>
      <c r="AF291" s="1"/>
    </row>
    <row r="292" spans="16:32" ht="19.5" customHeight="1">
      <c r="P292" s="8"/>
      <c r="Q292" s="8"/>
      <c r="U292" s="15"/>
      <c r="V292" s="15"/>
      <c r="W292" s="11"/>
      <c r="X292" s="11"/>
      <c r="Y292" s="11"/>
      <c r="Z292" s="11"/>
      <c r="AA292" s="11"/>
      <c r="AB292" s="11"/>
      <c r="AC292" s="11"/>
      <c r="AD292" s="11"/>
      <c r="AE292" s="14"/>
      <c r="AF292" s="1"/>
    </row>
    <row r="293" spans="16:32" ht="19.5" customHeight="1">
      <c r="P293" s="8"/>
      <c r="Q293" s="8"/>
      <c r="U293" s="15"/>
      <c r="V293" s="15"/>
      <c r="W293" s="11"/>
      <c r="X293" s="11"/>
      <c r="Y293" s="11"/>
      <c r="Z293" s="11"/>
      <c r="AA293" s="11"/>
      <c r="AB293" s="11"/>
      <c r="AC293" s="11"/>
      <c r="AD293" s="11"/>
      <c r="AE293" s="14"/>
      <c r="AF293" s="1"/>
    </row>
    <row r="294" spans="16:32" ht="19.5" customHeight="1">
      <c r="P294" s="8"/>
      <c r="Q294" s="8"/>
      <c r="U294" s="15"/>
      <c r="V294" s="15"/>
      <c r="W294" s="11"/>
      <c r="X294" s="11"/>
      <c r="Y294" s="11"/>
      <c r="Z294" s="11"/>
      <c r="AA294" s="11"/>
      <c r="AB294" s="11"/>
      <c r="AC294" s="11"/>
      <c r="AD294" s="11"/>
      <c r="AE294" s="14"/>
      <c r="AF294" s="1"/>
    </row>
    <row r="295" spans="16:32" ht="19.5" customHeight="1">
      <c r="P295" s="8"/>
      <c r="Q295" s="8"/>
      <c r="U295" s="15"/>
      <c r="V295" s="15"/>
      <c r="W295" s="11"/>
      <c r="X295" s="11"/>
      <c r="Y295" s="11"/>
      <c r="Z295" s="11"/>
      <c r="AA295" s="11"/>
      <c r="AB295" s="11"/>
      <c r="AC295" s="11"/>
      <c r="AD295" s="11"/>
      <c r="AE295" s="14"/>
      <c r="AF295" s="1"/>
    </row>
    <row r="296" spans="16:32" ht="19.5" customHeight="1">
      <c r="P296" s="8"/>
      <c r="Q296" s="8"/>
      <c r="U296" s="15"/>
      <c r="V296" s="15"/>
      <c r="W296" s="11"/>
      <c r="X296" s="11"/>
      <c r="Y296" s="11"/>
      <c r="Z296" s="11"/>
      <c r="AA296" s="11"/>
      <c r="AB296" s="11"/>
      <c r="AC296" s="11"/>
      <c r="AD296" s="11"/>
      <c r="AE296" s="14"/>
      <c r="AF296" s="1"/>
    </row>
    <row r="297" spans="16:32" ht="19.5" customHeight="1">
      <c r="P297" s="8"/>
      <c r="Q297" s="8"/>
      <c r="U297" s="15"/>
      <c r="V297" s="15"/>
      <c r="W297" s="11"/>
      <c r="X297" s="11"/>
      <c r="Y297" s="11"/>
      <c r="Z297" s="11"/>
      <c r="AA297" s="11"/>
      <c r="AB297" s="11"/>
      <c r="AC297" s="11"/>
      <c r="AD297" s="11"/>
      <c r="AE297" s="14"/>
      <c r="AF297" s="1"/>
    </row>
    <row r="298" spans="16:32" ht="19.5" customHeight="1">
      <c r="P298" s="8"/>
      <c r="Q298" s="8"/>
      <c r="U298" s="15"/>
      <c r="V298" s="15"/>
      <c r="W298" s="11"/>
      <c r="X298" s="11"/>
      <c r="Y298" s="11"/>
      <c r="Z298" s="11"/>
      <c r="AA298" s="11"/>
      <c r="AB298" s="11"/>
      <c r="AC298" s="11"/>
      <c r="AD298" s="11"/>
      <c r="AE298" s="14"/>
      <c r="AF298" s="1"/>
    </row>
    <row r="299" spans="16:32" ht="19.5" customHeight="1">
      <c r="P299" s="8"/>
      <c r="Q299" s="8"/>
      <c r="U299" s="15"/>
      <c r="V299" s="15"/>
      <c r="W299" s="11"/>
      <c r="X299" s="11"/>
      <c r="Y299" s="11"/>
      <c r="Z299" s="11"/>
      <c r="AA299" s="11"/>
      <c r="AB299" s="11"/>
      <c r="AC299" s="11"/>
      <c r="AD299" s="11"/>
      <c r="AE299" s="14"/>
      <c r="AF299" s="1"/>
    </row>
    <row r="300" spans="16:32" ht="19.5" customHeight="1">
      <c r="P300" s="8"/>
      <c r="Q300" s="8"/>
      <c r="U300" s="15"/>
      <c r="V300" s="15"/>
      <c r="W300" s="11"/>
      <c r="X300" s="11"/>
      <c r="Y300" s="11"/>
      <c r="Z300" s="11"/>
      <c r="AA300" s="11"/>
      <c r="AB300" s="11"/>
      <c r="AC300" s="11"/>
      <c r="AD300" s="11"/>
      <c r="AE300" s="14"/>
      <c r="AF300" s="1"/>
    </row>
    <row r="301" spans="16:32" ht="19.5" customHeight="1">
      <c r="P301" s="8"/>
      <c r="Q301" s="8"/>
      <c r="U301" s="15"/>
      <c r="V301" s="15"/>
      <c r="W301" s="11"/>
      <c r="X301" s="11"/>
      <c r="Y301" s="11"/>
      <c r="Z301" s="11"/>
      <c r="AA301" s="11"/>
      <c r="AB301" s="11"/>
      <c r="AC301" s="11"/>
      <c r="AD301" s="11"/>
      <c r="AE301" s="14"/>
      <c r="AF301" s="1"/>
    </row>
    <row r="302" spans="16:32" ht="19.5" customHeight="1">
      <c r="P302" s="8"/>
      <c r="Q302" s="8"/>
      <c r="U302" s="15"/>
      <c r="V302" s="15"/>
      <c r="W302" s="11"/>
      <c r="X302" s="11"/>
      <c r="Y302" s="11"/>
      <c r="Z302" s="11"/>
      <c r="AA302" s="11"/>
      <c r="AB302" s="11"/>
      <c r="AC302" s="11"/>
      <c r="AD302" s="11"/>
      <c r="AE302" s="14"/>
      <c r="AF302" s="1"/>
    </row>
    <row r="303" spans="16:32" ht="19.5" customHeight="1">
      <c r="P303" s="8"/>
      <c r="Q303" s="8"/>
      <c r="U303" s="15"/>
      <c r="V303" s="15"/>
      <c r="W303" s="11"/>
      <c r="X303" s="11"/>
      <c r="Y303" s="11"/>
      <c r="Z303" s="11"/>
      <c r="AA303" s="11"/>
      <c r="AB303" s="11"/>
      <c r="AC303" s="11"/>
      <c r="AD303" s="11"/>
      <c r="AE303" s="14"/>
      <c r="AF303" s="1"/>
    </row>
    <row r="304" spans="16:32" ht="19.5" customHeight="1">
      <c r="P304" s="8"/>
      <c r="Q304" s="8"/>
      <c r="U304" s="15"/>
      <c r="V304" s="15"/>
      <c r="W304" s="11"/>
      <c r="X304" s="11"/>
      <c r="Y304" s="11"/>
      <c r="Z304" s="11"/>
      <c r="AA304" s="11"/>
      <c r="AB304" s="11"/>
      <c r="AC304" s="11"/>
      <c r="AD304" s="11"/>
      <c r="AE304" s="14"/>
      <c r="AF304" s="1"/>
    </row>
    <row r="305" spans="16:32" ht="19.5" customHeight="1">
      <c r="P305" s="8"/>
      <c r="Q305" s="8"/>
      <c r="U305" s="15"/>
      <c r="V305" s="15"/>
      <c r="W305" s="11"/>
      <c r="X305" s="11"/>
      <c r="Y305" s="11"/>
      <c r="Z305" s="11"/>
      <c r="AA305" s="11"/>
      <c r="AB305" s="11"/>
      <c r="AC305" s="11"/>
      <c r="AD305" s="11"/>
      <c r="AE305" s="14"/>
      <c r="AF305" s="1"/>
    </row>
    <row r="306" spans="16:32" ht="19.5" customHeight="1">
      <c r="P306" s="8"/>
      <c r="Q306" s="8"/>
      <c r="U306" s="15"/>
      <c r="V306" s="15"/>
      <c r="W306" s="11"/>
      <c r="X306" s="11"/>
      <c r="Y306" s="11"/>
      <c r="Z306" s="11"/>
      <c r="AA306" s="11"/>
      <c r="AB306" s="11"/>
      <c r="AC306" s="11"/>
      <c r="AD306" s="11"/>
      <c r="AE306" s="14"/>
      <c r="AF306" s="1"/>
    </row>
    <row r="307" spans="16:32" ht="19.5" customHeight="1">
      <c r="P307" s="8"/>
      <c r="Q307" s="8"/>
      <c r="U307" s="15"/>
      <c r="V307" s="15"/>
      <c r="W307" s="11"/>
      <c r="X307" s="11"/>
      <c r="Y307" s="11"/>
      <c r="Z307" s="11"/>
      <c r="AA307" s="11"/>
      <c r="AB307" s="11"/>
      <c r="AC307" s="11"/>
      <c r="AD307" s="11"/>
      <c r="AE307" s="14"/>
      <c r="AF307" s="1"/>
    </row>
    <row r="308" spans="16:32" ht="19.5" customHeight="1">
      <c r="P308" s="8"/>
      <c r="Q308" s="8"/>
      <c r="U308" s="15"/>
      <c r="V308" s="15"/>
      <c r="W308" s="11"/>
      <c r="X308" s="11"/>
      <c r="Y308" s="11"/>
      <c r="Z308" s="11"/>
      <c r="AA308" s="11"/>
      <c r="AB308" s="11"/>
      <c r="AC308" s="11"/>
      <c r="AD308" s="11"/>
      <c r="AE308" s="14"/>
      <c r="AF308" s="1"/>
    </row>
    <row r="309" spans="21:27" ht="19.5" customHeight="1">
      <c r="U309" s="60"/>
      <c r="W309" s="60"/>
      <c r="Y309" s="60"/>
      <c r="AA309" s="60"/>
    </row>
  </sheetData>
  <mergeCells count="64">
    <mergeCell ref="A198:D198"/>
    <mergeCell ref="F198:I198"/>
    <mergeCell ref="B207:D207"/>
    <mergeCell ref="G207:I207"/>
    <mergeCell ref="A185:D185"/>
    <mergeCell ref="F185:I185"/>
    <mergeCell ref="B194:D194"/>
    <mergeCell ref="G194:I194"/>
    <mergeCell ref="G155:I155"/>
    <mergeCell ref="F120:I120"/>
    <mergeCell ref="B155:D155"/>
    <mergeCell ref="A107:D107"/>
    <mergeCell ref="A146:D146"/>
    <mergeCell ref="F146:I146"/>
    <mergeCell ref="F107:I107"/>
    <mergeCell ref="A120:D120"/>
    <mergeCell ref="B116:D116"/>
    <mergeCell ref="A172:D172"/>
    <mergeCell ref="B168:D168"/>
    <mergeCell ref="G168:I168"/>
    <mergeCell ref="A159:D159"/>
    <mergeCell ref="A1:I1"/>
    <mergeCell ref="A5:I5"/>
    <mergeCell ref="A2:I2"/>
    <mergeCell ref="A3:I3"/>
    <mergeCell ref="A94:D94"/>
    <mergeCell ref="F81:I81"/>
    <mergeCell ref="B142:D142"/>
    <mergeCell ref="G103:I103"/>
    <mergeCell ref="A81:D81"/>
    <mergeCell ref="F16:I16"/>
    <mergeCell ref="G25:I25"/>
    <mergeCell ref="B25:D25"/>
    <mergeCell ref="F68:I68"/>
    <mergeCell ref="A68:D68"/>
    <mergeCell ref="A55:D55"/>
    <mergeCell ref="A42:D42"/>
    <mergeCell ref="F42:I42"/>
    <mergeCell ref="F55:I55"/>
    <mergeCell ref="G64:I64"/>
    <mergeCell ref="D13:I13"/>
    <mergeCell ref="F94:I94"/>
    <mergeCell ref="B90:D90"/>
    <mergeCell ref="G90:I90"/>
    <mergeCell ref="B77:D77"/>
    <mergeCell ref="B64:D64"/>
    <mergeCell ref="G77:I77"/>
    <mergeCell ref="A29:D29"/>
    <mergeCell ref="F29:I29"/>
    <mergeCell ref="A16:D16"/>
    <mergeCell ref="B181:D181"/>
    <mergeCell ref="G116:I116"/>
    <mergeCell ref="B129:D129"/>
    <mergeCell ref="A133:D133"/>
    <mergeCell ref="F133:I133"/>
    <mergeCell ref="G181:I181"/>
    <mergeCell ref="G129:I129"/>
    <mergeCell ref="G142:I142"/>
    <mergeCell ref="F159:I159"/>
    <mergeCell ref="F172:I172"/>
    <mergeCell ref="G51:I51"/>
    <mergeCell ref="B51:D51"/>
    <mergeCell ref="B38:D38"/>
    <mergeCell ref="G38:I38"/>
  </mergeCells>
  <hyperlinks>
    <hyperlink ref="D13" r:id="rId1" display="http://www.nidderdale.fslife.co.uk/index.html"/>
  </hyperlinks>
  <printOptions/>
  <pageMargins left="0.75" right="0.75" top="1" bottom="1" header="0.5" footer="0.5"/>
  <pageSetup fitToHeight="0" fitToWidth="1" horizontalDpi="300" verticalDpi="300" orientation="portrait" paperSize="9" scale="85" r:id="rId4"/>
  <rowBreaks count="5" manualBreakCount="5">
    <brk id="41" max="8" man="1"/>
    <brk id="80" max="8" man="1"/>
    <brk id="119" max="8" man="1"/>
    <brk id="158" max="8" man="1"/>
    <brk id="197" max="8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showGridLines="0" tabSelected="1" view="pageBreakPreview" zoomScale="85" zoomScaleNormal="85" zoomScaleSheetLayoutView="85" workbookViewId="0" topLeftCell="A4">
      <selection activeCell="C25" sqref="C25"/>
    </sheetView>
  </sheetViews>
  <sheetFormatPr defaultColWidth="9.140625" defaultRowHeight="12.75"/>
  <cols>
    <col min="1" max="1" width="9.140625" style="63" customWidth="1"/>
    <col min="2" max="2" width="10.28125" style="1" customWidth="1"/>
    <col min="3" max="3" width="26.7109375" style="2" customWidth="1"/>
    <col min="4" max="7" width="9.00390625" style="2" customWidth="1"/>
    <col min="8" max="8" width="12.140625" style="2" customWidth="1"/>
    <col min="9" max="9" width="9.140625" style="2" hidden="1" customWidth="1"/>
    <col min="10" max="12" width="9.140625" style="1" customWidth="1"/>
    <col min="13" max="20" width="10.57421875" style="1" bestFit="1" customWidth="1"/>
    <col min="21" max="21" width="10.421875" style="1" bestFit="1" customWidth="1"/>
    <col min="22" max="25" width="10.57421875" style="1" bestFit="1" customWidth="1"/>
    <col min="26" max="16384" width="9.140625" style="1" customWidth="1"/>
  </cols>
  <sheetData>
    <row r="1" spans="1:34" s="8" customFormat="1" ht="34.5" customHeight="1">
      <c r="A1" s="285" t="s">
        <v>273</v>
      </c>
      <c r="B1" s="286"/>
      <c r="C1" s="286"/>
      <c r="D1" s="286"/>
      <c r="E1" s="286"/>
      <c r="F1" s="286"/>
      <c r="G1" s="286"/>
      <c r="H1" s="286"/>
      <c r="I1" s="286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AB1" s="62"/>
      <c r="AD1" s="62"/>
      <c r="AF1" s="62"/>
      <c r="AG1" s="7"/>
      <c r="AH1" s="62"/>
    </row>
    <row r="2" spans="5:34" s="8" customFormat="1" ht="19.5" customHeight="1">
      <c r="E2" s="3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AB2" s="62"/>
      <c r="AD2" s="62"/>
      <c r="AF2" s="62"/>
      <c r="AG2" s="7"/>
      <c r="AH2" s="62"/>
    </row>
    <row r="3" spans="1:34" s="64" customFormat="1" ht="19.5" customHeight="1">
      <c r="A3" s="281" t="s">
        <v>34</v>
      </c>
      <c r="B3" s="279"/>
      <c r="C3" s="279"/>
      <c r="D3" s="279"/>
      <c r="E3" s="279"/>
      <c r="F3" s="279"/>
      <c r="G3" s="279"/>
      <c r="H3" s="279"/>
      <c r="I3" s="279"/>
      <c r="AB3" s="65"/>
      <c r="AD3" s="65"/>
      <c r="AF3" s="65"/>
      <c r="AH3" s="65"/>
    </row>
    <row r="4" spans="1:34" s="64" customFormat="1" ht="19.5" customHeight="1">
      <c r="A4" s="281" t="s">
        <v>44</v>
      </c>
      <c r="B4" s="279"/>
      <c r="C4" s="279"/>
      <c r="D4" s="279"/>
      <c r="E4" s="279"/>
      <c r="F4" s="279"/>
      <c r="G4" s="279"/>
      <c r="H4" s="279"/>
      <c r="I4" s="279"/>
      <c r="AB4" s="65"/>
      <c r="AD4" s="65"/>
      <c r="AF4" s="65"/>
      <c r="AH4" s="65"/>
    </row>
    <row r="5" ht="13.5" customHeight="1">
      <c r="A5" s="62"/>
    </row>
    <row r="6" spans="1:9" s="9" customFormat="1" ht="18" customHeight="1">
      <c r="A6" s="283" t="s">
        <v>384</v>
      </c>
      <c r="B6" s="284"/>
      <c r="C6" s="284"/>
      <c r="D6" s="284"/>
      <c r="E6" s="284"/>
      <c r="F6" s="284"/>
      <c r="G6" s="284"/>
      <c r="H6" s="284"/>
      <c r="I6" s="284"/>
    </row>
    <row r="7" spans="1:9" s="9" customFormat="1" ht="28.5" customHeight="1">
      <c r="A7" s="283" t="s">
        <v>48</v>
      </c>
      <c r="B7" s="284"/>
      <c r="C7" s="284"/>
      <c r="D7" s="284"/>
      <c r="E7" s="284"/>
      <c r="F7" s="284"/>
      <c r="G7" s="284"/>
      <c r="H7" s="284"/>
      <c r="I7" s="284"/>
    </row>
    <row r="8" spans="1:9" s="9" customFormat="1" ht="18" customHeight="1">
      <c r="A8" s="283" t="s">
        <v>368</v>
      </c>
      <c r="B8" s="284"/>
      <c r="C8" s="284"/>
      <c r="D8" s="284"/>
      <c r="E8" s="284"/>
      <c r="F8" s="284"/>
      <c r="G8" s="284"/>
      <c r="H8" s="284"/>
      <c r="I8" s="284"/>
    </row>
    <row r="9" spans="1:9" s="9" customFormat="1" ht="18" customHeight="1">
      <c r="A9" s="283" t="s">
        <v>369</v>
      </c>
      <c r="B9" s="284"/>
      <c r="C9" s="284"/>
      <c r="D9" s="284"/>
      <c r="E9" s="284"/>
      <c r="F9" s="284"/>
      <c r="G9" s="284"/>
      <c r="H9" s="284"/>
      <c r="I9" s="284"/>
    </row>
    <row r="10" spans="1:9" s="9" customFormat="1" ht="18" customHeight="1">
      <c r="A10" s="283" t="s">
        <v>382</v>
      </c>
      <c r="B10" s="284"/>
      <c r="C10" s="284"/>
      <c r="D10" s="284"/>
      <c r="E10" s="284"/>
      <c r="F10" s="284"/>
      <c r="G10" s="284"/>
      <c r="H10" s="284"/>
      <c r="I10" s="284"/>
    </row>
    <row r="11" spans="1:9" s="9" customFormat="1" ht="18" customHeight="1">
      <c r="A11" s="283" t="s">
        <v>383</v>
      </c>
      <c r="B11" s="284"/>
      <c r="C11" s="284"/>
      <c r="D11" s="284"/>
      <c r="E11" s="284"/>
      <c r="F11" s="284"/>
      <c r="G11" s="284"/>
      <c r="H11" s="284"/>
      <c r="I11" s="284"/>
    </row>
    <row r="12" spans="1:9" s="9" customFormat="1" ht="18" customHeight="1">
      <c r="A12" s="266"/>
      <c r="B12" s="130"/>
      <c r="C12" s="130"/>
      <c r="D12" s="130"/>
      <c r="E12" s="130"/>
      <c r="F12" s="130"/>
      <c r="G12" s="130"/>
      <c r="H12" s="130"/>
      <c r="I12" s="130"/>
    </row>
    <row r="13" spans="1:9" s="9" customFormat="1" ht="15.75" customHeight="1">
      <c r="A13" s="161"/>
      <c r="B13" s="161"/>
      <c r="C13" s="275" t="s">
        <v>27</v>
      </c>
      <c r="D13" s="282"/>
      <c r="E13" s="282"/>
      <c r="F13" s="282"/>
      <c r="G13" s="282"/>
      <c r="H13" s="282"/>
      <c r="I13" s="90"/>
    </row>
    <row r="14" spans="1:8" s="8" customFormat="1" ht="24.75" customHeight="1">
      <c r="A14" s="12" t="s">
        <v>36</v>
      </c>
      <c r="B14" s="61" t="s">
        <v>275</v>
      </c>
      <c r="C14" s="12" t="s">
        <v>8</v>
      </c>
      <c r="D14" s="12" t="s">
        <v>9</v>
      </c>
      <c r="E14" s="12" t="s">
        <v>10</v>
      </c>
      <c r="F14" s="12" t="s">
        <v>31</v>
      </c>
      <c r="G14" s="12" t="s">
        <v>11</v>
      </c>
      <c r="H14" s="12" t="s">
        <v>12</v>
      </c>
    </row>
    <row r="15" spans="1:8" s="8" customFormat="1" ht="24.75" customHeight="1">
      <c r="A15" s="10">
        <v>1</v>
      </c>
      <c r="B15" s="48">
        <v>2</v>
      </c>
      <c r="C15" s="13" t="s">
        <v>337</v>
      </c>
      <c r="D15" s="10">
        <f>'team results'!D50</f>
        <v>28</v>
      </c>
      <c r="E15" s="11">
        <f>'team results'!D40</f>
        <v>23</v>
      </c>
      <c r="F15" s="11">
        <f>'team results'!D42</f>
        <v>3</v>
      </c>
      <c r="G15" s="11">
        <f>'team results'!D49</f>
        <v>2</v>
      </c>
      <c r="H15" s="10">
        <f>'team results'!D33</f>
        <v>117</v>
      </c>
    </row>
    <row r="16" spans="1:8" s="8" customFormat="1" ht="24.75" customHeight="1">
      <c r="A16" s="10">
        <v>2</v>
      </c>
      <c r="B16" s="48" t="s">
        <v>274</v>
      </c>
      <c r="C16" s="13" t="s">
        <v>308</v>
      </c>
      <c r="D16" s="10">
        <f>'team results'!R50</f>
        <v>28</v>
      </c>
      <c r="E16" s="11">
        <f>'team results'!R40</f>
        <v>16</v>
      </c>
      <c r="F16" s="11">
        <f>'team results'!R42</f>
        <v>8</v>
      </c>
      <c r="G16" s="11">
        <f>'team results'!R49</f>
        <v>4</v>
      </c>
      <c r="H16" s="10">
        <f>'team results'!R33</f>
        <v>103</v>
      </c>
    </row>
    <row r="17" spans="1:8" s="8" customFormat="1" ht="24.75" customHeight="1">
      <c r="A17" s="10">
        <v>3</v>
      </c>
      <c r="B17" s="48">
        <v>4</v>
      </c>
      <c r="C17" s="13" t="s">
        <v>385</v>
      </c>
      <c r="D17" s="10">
        <f>'team results'!N50</f>
        <v>28</v>
      </c>
      <c r="E17" s="11">
        <f>'team results'!N40</f>
        <v>17</v>
      </c>
      <c r="F17" s="11">
        <f>'team results'!N42</f>
        <v>4</v>
      </c>
      <c r="G17" s="11">
        <f>'team results'!N49</f>
        <v>7</v>
      </c>
      <c r="H17" s="10">
        <f>'team results'!N33</f>
        <v>100</v>
      </c>
    </row>
    <row r="18" spans="1:8" s="8" customFormat="1" ht="24.75" customHeight="1">
      <c r="A18" s="10">
        <v>4</v>
      </c>
      <c r="B18" s="48">
        <v>6</v>
      </c>
      <c r="C18" s="13" t="s">
        <v>366</v>
      </c>
      <c r="D18" s="10">
        <f>'team results'!P50</f>
        <v>28</v>
      </c>
      <c r="E18" s="11">
        <f>'team results'!P40</f>
        <v>16</v>
      </c>
      <c r="F18" s="11">
        <f>'team results'!P42</f>
        <v>4</v>
      </c>
      <c r="G18" s="11">
        <f>'team results'!P49</f>
        <v>8</v>
      </c>
      <c r="H18" s="10">
        <f>'team results'!P33</f>
        <v>95</v>
      </c>
    </row>
    <row r="19" spans="1:8" s="8" customFormat="1" ht="24.75" customHeight="1">
      <c r="A19" s="10">
        <v>5</v>
      </c>
      <c r="B19" s="48">
        <v>3</v>
      </c>
      <c r="C19" s="13" t="s">
        <v>367</v>
      </c>
      <c r="D19" s="10">
        <f>'team results'!I50</f>
        <v>28</v>
      </c>
      <c r="E19" s="11">
        <f>'team results'!I40</f>
        <v>14</v>
      </c>
      <c r="F19" s="11">
        <f>'team results'!I42</f>
        <v>4</v>
      </c>
      <c r="G19" s="11">
        <f>'team results'!I49</f>
        <v>10</v>
      </c>
      <c r="H19" s="10">
        <f>'team results'!I33</f>
        <v>91</v>
      </c>
    </row>
    <row r="20" spans="1:8" s="8" customFormat="1" ht="24.75" customHeight="1">
      <c r="A20" s="10">
        <v>6</v>
      </c>
      <c r="B20" s="48">
        <v>10</v>
      </c>
      <c r="C20" s="13" t="s">
        <v>341</v>
      </c>
      <c r="D20" s="10">
        <f>'team results'!E50</f>
        <v>28</v>
      </c>
      <c r="E20" s="11">
        <f>'team results'!E40</f>
        <v>13</v>
      </c>
      <c r="F20" s="11">
        <f>'team results'!E42</f>
        <v>4</v>
      </c>
      <c r="G20" s="11">
        <f>'team results'!E49</f>
        <v>11</v>
      </c>
      <c r="H20" s="10">
        <f>'team results'!E33</f>
        <v>89</v>
      </c>
    </row>
    <row r="21" spans="1:8" s="8" customFormat="1" ht="24.75" customHeight="1">
      <c r="A21" s="10">
        <v>7</v>
      </c>
      <c r="B21" s="48">
        <v>7</v>
      </c>
      <c r="C21" s="13" t="s">
        <v>356</v>
      </c>
      <c r="D21" s="10">
        <f>'team results'!F50</f>
        <v>28</v>
      </c>
      <c r="E21" s="11">
        <f>'team results'!F40</f>
        <v>14</v>
      </c>
      <c r="F21" s="11">
        <f>'team results'!F42</f>
        <v>3</v>
      </c>
      <c r="G21" s="11">
        <f>'team results'!F49</f>
        <v>11</v>
      </c>
      <c r="H21" s="10">
        <f>'team results'!F33</f>
        <v>89</v>
      </c>
    </row>
    <row r="22" spans="1:8" s="8" customFormat="1" ht="24.75" customHeight="1">
      <c r="A22" s="10">
        <v>8</v>
      </c>
      <c r="B22" s="48">
        <v>8</v>
      </c>
      <c r="C22" s="13" t="s">
        <v>346</v>
      </c>
      <c r="D22" s="10">
        <f>'team results'!C50</f>
        <v>28</v>
      </c>
      <c r="E22" s="11">
        <f>'team results'!C40</f>
        <v>11</v>
      </c>
      <c r="F22" s="11">
        <f>'team results'!C42</f>
        <v>5</v>
      </c>
      <c r="G22" s="11">
        <f>'team results'!C49</f>
        <v>12</v>
      </c>
      <c r="H22" s="10">
        <f>'team results'!C33</f>
        <v>85</v>
      </c>
    </row>
    <row r="23" spans="1:8" s="8" customFormat="1" ht="24.75" customHeight="1">
      <c r="A23" s="10">
        <v>9</v>
      </c>
      <c r="B23" s="48">
        <v>14</v>
      </c>
      <c r="C23" s="13" t="s">
        <v>352</v>
      </c>
      <c r="D23" s="10">
        <f>'team results'!G50</f>
        <v>28</v>
      </c>
      <c r="E23" s="11">
        <f>'team results'!G40</f>
        <v>12</v>
      </c>
      <c r="F23" s="11">
        <f>'team results'!G42</f>
        <v>3</v>
      </c>
      <c r="G23" s="11">
        <f>'team results'!G49</f>
        <v>13</v>
      </c>
      <c r="H23" s="10">
        <f>'team results'!G33</f>
        <v>84</v>
      </c>
    </row>
    <row r="24" spans="1:8" s="8" customFormat="1" ht="24.75" customHeight="1">
      <c r="A24" s="10">
        <v>10</v>
      </c>
      <c r="B24" s="48">
        <v>5</v>
      </c>
      <c r="C24" s="13" t="s">
        <v>348</v>
      </c>
      <c r="D24" s="10">
        <f>'team results'!Q50</f>
        <v>27</v>
      </c>
      <c r="E24" s="11">
        <f>'team results'!Q40</f>
        <v>11</v>
      </c>
      <c r="F24" s="11">
        <f>'team results'!Q42</f>
        <v>4</v>
      </c>
      <c r="G24" s="11">
        <f>'team results'!Q49</f>
        <v>12</v>
      </c>
      <c r="H24" s="10">
        <f>'team results'!Q33</f>
        <v>79</v>
      </c>
    </row>
    <row r="25" spans="1:8" s="8" customFormat="1" ht="24.75" customHeight="1">
      <c r="A25" s="10">
        <v>11</v>
      </c>
      <c r="B25" s="48">
        <v>11</v>
      </c>
      <c r="C25" s="13" t="s">
        <v>386</v>
      </c>
      <c r="D25" s="10">
        <f>'team results'!H50</f>
        <v>28</v>
      </c>
      <c r="E25" s="11">
        <f>'team results'!H40</f>
        <v>9</v>
      </c>
      <c r="F25" s="11">
        <f>'team results'!H42</f>
        <v>3</v>
      </c>
      <c r="G25" s="11">
        <f>'team results'!H49</f>
        <v>16</v>
      </c>
      <c r="H25" s="10">
        <f>'team results'!H33</f>
        <v>76</v>
      </c>
    </row>
    <row r="26" spans="1:8" s="8" customFormat="1" ht="24.75" customHeight="1">
      <c r="A26" s="10">
        <v>12</v>
      </c>
      <c r="B26" s="48">
        <v>12</v>
      </c>
      <c r="C26" s="13" t="s">
        <v>333</v>
      </c>
      <c r="D26" s="10">
        <f>'team results'!J50</f>
        <v>28</v>
      </c>
      <c r="E26" s="11">
        <f>'team results'!J40</f>
        <v>7</v>
      </c>
      <c r="F26" s="11">
        <f>'team results'!J42</f>
        <v>3</v>
      </c>
      <c r="G26" s="11">
        <f>'team results'!J49</f>
        <v>18</v>
      </c>
      <c r="H26" s="10">
        <f>'team results'!J33</f>
        <v>71</v>
      </c>
    </row>
    <row r="27" spans="1:8" s="8" customFormat="1" ht="24.75" customHeight="1">
      <c r="A27" s="10">
        <v>13</v>
      </c>
      <c r="B27" s="48">
        <v>9</v>
      </c>
      <c r="C27" s="13" t="s">
        <v>350</v>
      </c>
      <c r="D27" s="10">
        <f>'team results'!K50</f>
        <v>28</v>
      </c>
      <c r="E27" s="11">
        <f>'team results'!K40</f>
        <v>9</v>
      </c>
      <c r="F27" s="11">
        <f>'team results'!K42</f>
        <v>1</v>
      </c>
      <c r="G27" s="11">
        <f>'team results'!K49</f>
        <v>18</v>
      </c>
      <c r="H27" s="10">
        <f>'team results'!K33</f>
        <v>63</v>
      </c>
    </row>
    <row r="28" spans="1:8" s="8" customFormat="1" ht="24.75" customHeight="1">
      <c r="A28" s="10">
        <v>14</v>
      </c>
      <c r="B28" s="48">
        <v>13</v>
      </c>
      <c r="C28" s="13" t="s">
        <v>359</v>
      </c>
      <c r="D28" s="10">
        <f>'team results'!L50</f>
        <v>27</v>
      </c>
      <c r="E28" s="11">
        <f>'team results'!L40</f>
        <v>4</v>
      </c>
      <c r="F28" s="11">
        <f>'team results'!L42</f>
        <v>7</v>
      </c>
      <c r="G28" s="11">
        <f>'team results'!L49</f>
        <v>16</v>
      </c>
      <c r="H28" s="10">
        <f>'team results'!L33</f>
        <v>62</v>
      </c>
    </row>
    <row r="29" spans="1:8" s="8" customFormat="1" ht="24.75" customHeight="1">
      <c r="A29" s="10">
        <v>15</v>
      </c>
      <c r="B29" s="48" t="s">
        <v>274</v>
      </c>
      <c r="C29" s="13" t="s">
        <v>364</v>
      </c>
      <c r="D29" s="10">
        <f>'team results'!O50</f>
        <v>28</v>
      </c>
      <c r="E29" s="11">
        <f>'team results'!O40</f>
        <v>4</v>
      </c>
      <c r="F29" s="11">
        <f>'team results'!O42</f>
        <v>2</v>
      </c>
      <c r="G29" s="11">
        <f>'team results'!O49</f>
        <v>22</v>
      </c>
      <c r="H29" s="10">
        <f>'team results'!O33</f>
        <v>50</v>
      </c>
    </row>
    <row r="32" ht="12.75">
      <c r="A32" s="240" t="s">
        <v>305</v>
      </c>
    </row>
    <row r="34" ht="12.75">
      <c r="A34" s="240"/>
    </row>
    <row r="35" ht="12.75">
      <c r="A35" s="240" t="s">
        <v>380</v>
      </c>
    </row>
    <row r="36" ht="12.75">
      <c r="A36" s="259"/>
    </row>
    <row r="51" ht="23.25">
      <c r="C51" s="3"/>
    </row>
    <row r="52" ht="15.75">
      <c r="C52" s="5"/>
    </row>
    <row r="53" ht="12.75">
      <c r="C53" s="4"/>
    </row>
    <row r="54" ht="15.75">
      <c r="C54" s="5"/>
    </row>
    <row r="55" ht="12.75">
      <c r="C55" s="4"/>
    </row>
    <row r="57" ht="12.75">
      <c r="C57" s="4"/>
    </row>
    <row r="58" ht="23.25">
      <c r="C58" s="6"/>
    </row>
  </sheetData>
  <mergeCells count="10">
    <mergeCell ref="A1:I1"/>
    <mergeCell ref="A6:I6"/>
    <mergeCell ref="A3:I3"/>
    <mergeCell ref="A4:I4"/>
    <mergeCell ref="C13:H13"/>
    <mergeCell ref="A7:I7"/>
    <mergeCell ref="A10:I10"/>
    <mergeCell ref="A11:I11"/>
    <mergeCell ref="A8:I8"/>
    <mergeCell ref="A9:I9"/>
  </mergeCells>
  <hyperlinks>
    <hyperlink ref="C13" r:id="rId1" display="http://www.nidderdale.fslif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zoomScale="55" zoomScaleNormal="55" workbookViewId="0" topLeftCell="A1">
      <selection activeCell="AC12" sqref="AB12:AC12"/>
    </sheetView>
  </sheetViews>
  <sheetFormatPr defaultColWidth="9.140625" defaultRowHeight="12.75"/>
  <cols>
    <col min="1" max="1" width="13.28125" style="30" customWidth="1"/>
    <col min="2" max="2" width="25.8515625" style="30" bestFit="1" customWidth="1"/>
    <col min="3" max="3" width="11.00390625" style="30" customWidth="1"/>
    <col min="4" max="4" width="7.7109375" style="30" customWidth="1"/>
    <col min="5" max="5" width="9.140625" style="30" customWidth="1"/>
    <col min="6" max="33" width="6.7109375" style="30" customWidth="1"/>
    <col min="34" max="16384" width="9.140625" style="30" customWidth="1"/>
  </cols>
  <sheetData>
    <row r="1" spans="8:24" s="2" customFormat="1" ht="23.25">
      <c r="H1" s="3" t="s">
        <v>284</v>
      </c>
      <c r="M1" s="258" t="s">
        <v>361</v>
      </c>
      <c r="N1" s="257"/>
      <c r="O1" s="257"/>
      <c r="P1" s="257"/>
      <c r="Q1" s="257"/>
      <c r="R1" s="257"/>
      <c r="T1" s="260" t="s">
        <v>360</v>
      </c>
      <c r="U1" s="261"/>
      <c r="V1" s="261"/>
      <c r="W1" s="261"/>
      <c r="X1" s="261"/>
    </row>
    <row r="2" spans="2:4" s="2" customFormat="1" ht="24" thickBot="1">
      <c r="B2" s="167"/>
      <c r="D2" s="3"/>
    </row>
    <row r="3" spans="2:33" s="2" customFormat="1" ht="141.75" customHeight="1" thickBot="1">
      <c r="B3" s="168" t="s">
        <v>8</v>
      </c>
      <c r="D3" s="287" t="s">
        <v>3</v>
      </c>
      <c r="E3" s="288"/>
      <c r="F3" s="287" t="s">
        <v>0</v>
      </c>
      <c r="G3" s="288"/>
      <c r="H3" s="287" t="s">
        <v>1</v>
      </c>
      <c r="I3" s="288"/>
      <c r="J3" s="289" t="s">
        <v>15</v>
      </c>
      <c r="K3" s="290"/>
      <c r="L3" s="287" t="s">
        <v>16</v>
      </c>
      <c r="M3" s="288"/>
      <c r="N3" s="287" t="s">
        <v>4</v>
      </c>
      <c r="O3" s="288"/>
      <c r="P3" s="287" t="s">
        <v>38</v>
      </c>
      <c r="Q3" s="288"/>
      <c r="R3" s="287" t="s">
        <v>39</v>
      </c>
      <c r="S3" s="288"/>
      <c r="T3" s="287" t="s">
        <v>17</v>
      </c>
      <c r="U3" s="288"/>
      <c r="V3" s="287" t="s">
        <v>2</v>
      </c>
      <c r="W3" s="288"/>
      <c r="X3" s="287" t="s">
        <v>41</v>
      </c>
      <c r="Y3" s="288"/>
      <c r="Z3" s="287" t="s">
        <v>144</v>
      </c>
      <c r="AA3" s="288"/>
      <c r="AB3" s="287" t="s">
        <v>5</v>
      </c>
      <c r="AC3" s="288"/>
      <c r="AD3" s="287" t="s">
        <v>6</v>
      </c>
      <c r="AE3" s="288"/>
      <c r="AF3" s="287" t="s">
        <v>145</v>
      </c>
      <c r="AG3" s="288"/>
    </row>
    <row r="4" spans="2:33" s="2" customFormat="1" ht="34.5" customHeight="1">
      <c r="B4" s="162" t="s">
        <v>3</v>
      </c>
      <c r="C4" s="92">
        <f>SUM(D4+F4+H4+J4+L4+N4+P4+R4+T4+V4+X4+Z4+AB4+AD4+AF4)</f>
        <v>48</v>
      </c>
      <c r="D4" s="163"/>
      <c r="E4" s="169"/>
      <c r="F4" s="182">
        <v>2</v>
      </c>
      <c r="G4" s="183">
        <v>4</v>
      </c>
      <c r="H4" s="182">
        <v>2</v>
      </c>
      <c r="I4" s="183">
        <v>4</v>
      </c>
      <c r="J4" s="184">
        <v>1</v>
      </c>
      <c r="K4" s="185">
        <v>5</v>
      </c>
      <c r="L4" s="182">
        <v>6</v>
      </c>
      <c r="M4" s="183">
        <v>0</v>
      </c>
      <c r="N4" s="182">
        <v>2</v>
      </c>
      <c r="O4" s="183">
        <v>4</v>
      </c>
      <c r="P4" s="182">
        <v>2</v>
      </c>
      <c r="Q4" s="183">
        <v>4</v>
      </c>
      <c r="R4" s="182">
        <v>5</v>
      </c>
      <c r="S4" s="183">
        <v>1</v>
      </c>
      <c r="T4" s="182">
        <v>5</v>
      </c>
      <c r="U4" s="183">
        <v>1</v>
      </c>
      <c r="V4" s="182">
        <v>4</v>
      </c>
      <c r="W4" s="183">
        <v>2</v>
      </c>
      <c r="X4" s="182">
        <v>5</v>
      </c>
      <c r="Y4" s="183">
        <v>1</v>
      </c>
      <c r="Z4" s="182">
        <v>5</v>
      </c>
      <c r="AA4" s="183">
        <v>1</v>
      </c>
      <c r="AB4" s="182">
        <v>3</v>
      </c>
      <c r="AC4" s="183">
        <v>3</v>
      </c>
      <c r="AD4" s="182">
        <v>4</v>
      </c>
      <c r="AE4" s="183">
        <v>2</v>
      </c>
      <c r="AF4" s="182">
        <v>2</v>
      </c>
      <c r="AG4" s="183">
        <v>4</v>
      </c>
    </row>
    <row r="5" spans="2:33" s="2" customFormat="1" ht="34.5" customHeight="1">
      <c r="B5" s="162" t="s">
        <v>0</v>
      </c>
      <c r="C5" s="92">
        <f>SUM(D5+F5+H5+J5+L5+N5+P5+R5+T5+V5+X5+Z5+AB5+AD5+AF5)</f>
        <v>54</v>
      </c>
      <c r="D5" s="186">
        <v>2</v>
      </c>
      <c r="E5" s="187">
        <v>4</v>
      </c>
      <c r="F5" s="170"/>
      <c r="G5" s="171"/>
      <c r="H5" s="186">
        <v>4</v>
      </c>
      <c r="I5" s="187">
        <v>2</v>
      </c>
      <c r="J5" s="188">
        <v>5</v>
      </c>
      <c r="K5" s="189">
        <v>1</v>
      </c>
      <c r="L5" s="188">
        <v>4</v>
      </c>
      <c r="M5" s="189">
        <v>2</v>
      </c>
      <c r="N5" s="186">
        <v>4</v>
      </c>
      <c r="O5" s="187">
        <v>2</v>
      </c>
      <c r="P5" s="186">
        <v>4</v>
      </c>
      <c r="Q5" s="187">
        <v>2</v>
      </c>
      <c r="R5" s="186">
        <v>5</v>
      </c>
      <c r="S5" s="187">
        <v>1</v>
      </c>
      <c r="T5" s="186">
        <v>4</v>
      </c>
      <c r="U5" s="187">
        <v>2</v>
      </c>
      <c r="V5" s="186">
        <v>5</v>
      </c>
      <c r="W5" s="187">
        <v>1</v>
      </c>
      <c r="X5" s="186">
        <v>4</v>
      </c>
      <c r="Y5" s="187">
        <v>2</v>
      </c>
      <c r="Z5" s="186">
        <v>4</v>
      </c>
      <c r="AA5" s="187">
        <v>2</v>
      </c>
      <c r="AB5" s="186">
        <v>4</v>
      </c>
      <c r="AC5" s="187">
        <v>2</v>
      </c>
      <c r="AD5" s="186">
        <v>2</v>
      </c>
      <c r="AE5" s="187">
        <v>4</v>
      </c>
      <c r="AF5" s="186">
        <v>3</v>
      </c>
      <c r="AG5" s="187">
        <v>3</v>
      </c>
    </row>
    <row r="6" spans="2:33" s="2" customFormat="1" ht="34.5" customHeight="1">
      <c r="B6" s="162" t="s">
        <v>1</v>
      </c>
      <c r="C6" s="92">
        <f>SUM(D6+F6+H6+J6+L6+N6+P6+R6+T6+V6+Z6+AB6+AD6+AF6)</f>
        <v>40</v>
      </c>
      <c r="D6" s="186">
        <v>5</v>
      </c>
      <c r="E6" s="187">
        <v>1</v>
      </c>
      <c r="F6" s="186">
        <v>2</v>
      </c>
      <c r="G6" s="187">
        <v>4</v>
      </c>
      <c r="H6" s="170"/>
      <c r="I6" s="171"/>
      <c r="J6" s="188">
        <v>5</v>
      </c>
      <c r="K6" s="189">
        <v>1</v>
      </c>
      <c r="L6" s="188">
        <v>1</v>
      </c>
      <c r="M6" s="189">
        <v>5</v>
      </c>
      <c r="N6" s="186">
        <v>4</v>
      </c>
      <c r="O6" s="187">
        <v>2</v>
      </c>
      <c r="P6" s="186">
        <v>1</v>
      </c>
      <c r="Q6" s="187">
        <v>5</v>
      </c>
      <c r="R6" s="186">
        <v>5</v>
      </c>
      <c r="S6" s="187">
        <v>1</v>
      </c>
      <c r="T6" s="186">
        <v>4</v>
      </c>
      <c r="U6" s="187">
        <v>2</v>
      </c>
      <c r="V6" s="186">
        <v>2</v>
      </c>
      <c r="W6" s="187">
        <v>4</v>
      </c>
      <c r="X6" s="186">
        <v>5</v>
      </c>
      <c r="Y6" s="187">
        <v>1</v>
      </c>
      <c r="Z6" s="186">
        <v>5</v>
      </c>
      <c r="AA6" s="187">
        <v>1</v>
      </c>
      <c r="AB6" s="186">
        <v>3</v>
      </c>
      <c r="AC6" s="187">
        <v>3</v>
      </c>
      <c r="AD6" s="186">
        <v>1</v>
      </c>
      <c r="AE6" s="187">
        <v>5</v>
      </c>
      <c r="AF6" s="186">
        <v>2</v>
      </c>
      <c r="AG6" s="187">
        <v>4</v>
      </c>
    </row>
    <row r="7" spans="2:33" s="175" customFormat="1" ht="34.5" customHeight="1">
      <c r="B7" s="172" t="s">
        <v>15</v>
      </c>
      <c r="C7" s="92">
        <f>SUM(D7+F7+H7+J7+L7+N7+P7+R7+T7+V7+Z7+AB7+AD7+AF7)</f>
        <v>37</v>
      </c>
      <c r="D7" s="188">
        <v>4</v>
      </c>
      <c r="E7" s="189">
        <v>2</v>
      </c>
      <c r="F7" s="188">
        <v>2</v>
      </c>
      <c r="G7" s="189">
        <v>4</v>
      </c>
      <c r="H7" s="188">
        <v>2</v>
      </c>
      <c r="I7" s="189">
        <v>4</v>
      </c>
      <c r="J7" s="173"/>
      <c r="K7" s="174"/>
      <c r="L7" s="188">
        <v>1</v>
      </c>
      <c r="M7" s="189">
        <v>5</v>
      </c>
      <c r="N7" s="188">
        <v>3</v>
      </c>
      <c r="O7" s="189">
        <v>3</v>
      </c>
      <c r="P7" s="188">
        <v>1</v>
      </c>
      <c r="Q7" s="189">
        <v>5</v>
      </c>
      <c r="R7" s="267">
        <v>4</v>
      </c>
      <c r="S7" s="268">
        <v>2</v>
      </c>
      <c r="T7" s="186">
        <v>2</v>
      </c>
      <c r="U7" s="187">
        <v>4</v>
      </c>
      <c r="V7" s="186">
        <v>3</v>
      </c>
      <c r="W7" s="187">
        <v>3</v>
      </c>
      <c r="X7" s="188">
        <v>4</v>
      </c>
      <c r="Y7" s="189">
        <v>2</v>
      </c>
      <c r="Z7" s="188">
        <v>5</v>
      </c>
      <c r="AA7" s="189">
        <v>1</v>
      </c>
      <c r="AB7" s="188">
        <v>5</v>
      </c>
      <c r="AC7" s="189">
        <v>1</v>
      </c>
      <c r="AD7" s="188">
        <v>4</v>
      </c>
      <c r="AE7" s="268">
        <v>2</v>
      </c>
      <c r="AF7" s="188">
        <v>1</v>
      </c>
      <c r="AG7" s="189">
        <v>5</v>
      </c>
    </row>
    <row r="8" spans="2:33" s="2" customFormat="1" ht="34.5" customHeight="1">
      <c r="B8" s="162" t="s">
        <v>16</v>
      </c>
      <c r="C8" s="92">
        <f>SUM(D8+F8+H8+J8+L8+N8+P8+R8+T8+V8+X8+Z8+AB8+AD8+AF8)</f>
        <v>45</v>
      </c>
      <c r="D8" s="186">
        <v>5</v>
      </c>
      <c r="E8" s="187">
        <v>1</v>
      </c>
      <c r="F8" s="186">
        <v>0</v>
      </c>
      <c r="G8" s="187">
        <v>6</v>
      </c>
      <c r="H8" s="186">
        <v>3</v>
      </c>
      <c r="I8" s="187">
        <v>3</v>
      </c>
      <c r="J8" s="188">
        <v>1</v>
      </c>
      <c r="K8" s="189">
        <v>5</v>
      </c>
      <c r="L8" s="173"/>
      <c r="M8" s="174"/>
      <c r="N8" s="186">
        <v>1</v>
      </c>
      <c r="O8" s="187">
        <v>5</v>
      </c>
      <c r="P8" s="186">
        <v>2</v>
      </c>
      <c r="Q8" s="187">
        <v>4</v>
      </c>
      <c r="R8" s="186">
        <v>4</v>
      </c>
      <c r="S8" s="187">
        <v>2</v>
      </c>
      <c r="T8" s="186">
        <v>6</v>
      </c>
      <c r="U8" s="187">
        <v>0</v>
      </c>
      <c r="V8" s="186">
        <v>4</v>
      </c>
      <c r="W8" s="187">
        <v>2</v>
      </c>
      <c r="X8" s="186">
        <v>4</v>
      </c>
      <c r="Y8" s="187">
        <v>2</v>
      </c>
      <c r="Z8" s="186">
        <v>5</v>
      </c>
      <c r="AA8" s="187">
        <v>1</v>
      </c>
      <c r="AB8" s="186">
        <v>2</v>
      </c>
      <c r="AC8" s="187">
        <v>4</v>
      </c>
      <c r="AD8" s="186">
        <v>6</v>
      </c>
      <c r="AE8" s="187">
        <v>0</v>
      </c>
      <c r="AF8" s="186">
        <v>2</v>
      </c>
      <c r="AG8" s="187">
        <v>4</v>
      </c>
    </row>
    <row r="9" spans="2:33" s="2" customFormat="1" ht="34.5" customHeight="1">
      <c r="B9" s="162" t="s">
        <v>4</v>
      </c>
      <c r="C9" s="92">
        <f>SUM(D9+F9+H9+J9+L9+N9+P9+R9+T9+V9+Z9+AB9+AD9+AF9)</f>
        <v>33</v>
      </c>
      <c r="D9" s="186">
        <v>2</v>
      </c>
      <c r="E9" s="187">
        <v>4</v>
      </c>
      <c r="F9" s="186">
        <v>2</v>
      </c>
      <c r="G9" s="187">
        <v>4</v>
      </c>
      <c r="H9" s="186">
        <v>2</v>
      </c>
      <c r="I9" s="187">
        <v>4</v>
      </c>
      <c r="J9" s="188">
        <v>4</v>
      </c>
      <c r="K9" s="189">
        <v>2</v>
      </c>
      <c r="L9" s="188">
        <v>4</v>
      </c>
      <c r="M9" s="189">
        <v>2</v>
      </c>
      <c r="N9" s="170"/>
      <c r="O9" s="171"/>
      <c r="P9" s="186">
        <v>5</v>
      </c>
      <c r="Q9" s="187">
        <v>1</v>
      </c>
      <c r="R9" s="186">
        <v>2</v>
      </c>
      <c r="S9" s="187">
        <v>4</v>
      </c>
      <c r="T9" s="186">
        <v>4</v>
      </c>
      <c r="U9" s="187">
        <v>2</v>
      </c>
      <c r="V9" s="186">
        <v>1</v>
      </c>
      <c r="W9" s="187">
        <v>5</v>
      </c>
      <c r="X9" s="186">
        <v>1</v>
      </c>
      <c r="Y9" s="187">
        <v>5</v>
      </c>
      <c r="Z9" s="186">
        <v>1</v>
      </c>
      <c r="AA9" s="187">
        <v>5</v>
      </c>
      <c r="AB9" s="186">
        <v>3</v>
      </c>
      <c r="AC9" s="187">
        <v>3</v>
      </c>
      <c r="AD9" s="186">
        <v>2</v>
      </c>
      <c r="AE9" s="187">
        <v>4</v>
      </c>
      <c r="AF9" s="186">
        <v>1</v>
      </c>
      <c r="AG9" s="187">
        <v>5</v>
      </c>
    </row>
    <row r="10" spans="2:33" s="175" customFormat="1" ht="34.5" customHeight="1">
      <c r="B10" s="162" t="s">
        <v>42</v>
      </c>
      <c r="C10" s="92">
        <f>SUM(D10+F10+H10+J10+L10+N10+P10+R10+T10+V10+X10+Z10+AB10+AD10+AF10)</f>
        <v>46</v>
      </c>
      <c r="D10" s="188">
        <v>3</v>
      </c>
      <c r="E10" s="189">
        <v>3</v>
      </c>
      <c r="F10" s="188">
        <v>3</v>
      </c>
      <c r="G10" s="189">
        <v>3</v>
      </c>
      <c r="H10" s="188">
        <v>2</v>
      </c>
      <c r="I10" s="189">
        <v>4</v>
      </c>
      <c r="J10" s="188">
        <v>4</v>
      </c>
      <c r="K10" s="189">
        <v>2</v>
      </c>
      <c r="L10" s="188">
        <v>2</v>
      </c>
      <c r="M10" s="189">
        <v>4</v>
      </c>
      <c r="N10" s="188">
        <v>5</v>
      </c>
      <c r="O10" s="189">
        <v>1</v>
      </c>
      <c r="P10" s="176"/>
      <c r="Q10" s="177"/>
      <c r="R10" s="188">
        <v>4</v>
      </c>
      <c r="S10" s="189">
        <v>2</v>
      </c>
      <c r="T10" s="186">
        <v>2</v>
      </c>
      <c r="U10" s="187">
        <v>4</v>
      </c>
      <c r="V10" s="188">
        <v>6</v>
      </c>
      <c r="W10" s="189">
        <v>0</v>
      </c>
      <c r="X10" s="188">
        <v>3</v>
      </c>
      <c r="Y10" s="189">
        <v>3</v>
      </c>
      <c r="Z10" s="188">
        <v>4</v>
      </c>
      <c r="AA10" s="189">
        <v>2</v>
      </c>
      <c r="AB10" s="188">
        <v>2</v>
      </c>
      <c r="AC10" s="189">
        <v>4</v>
      </c>
      <c r="AD10" s="188">
        <v>4</v>
      </c>
      <c r="AE10" s="189">
        <v>2</v>
      </c>
      <c r="AF10" s="186">
        <v>2</v>
      </c>
      <c r="AG10" s="187">
        <v>4</v>
      </c>
    </row>
    <row r="11" spans="2:33" s="2" customFormat="1" ht="34.5" customHeight="1">
      <c r="B11" s="162" t="s">
        <v>43</v>
      </c>
      <c r="C11" s="92">
        <f>SUM(D11+F11+H11+J11+L11+N11+P11+R11+T11+V11+X11+Z11+AB11+AD11+AF11)</f>
        <v>40</v>
      </c>
      <c r="D11" s="186">
        <v>5</v>
      </c>
      <c r="E11" s="187">
        <v>1</v>
      </c>
      <c r="F11" s="186">
        <v>2</v>
      </c>
      <c r="G11" s="187">
        <v>4</v>
      </c>
      <c r="H11" s="186">
        <v>4</v>
      </c>
      <c r="I11" s="187">
        <v>2</v>
      </c>
      <c r="J11" s="188">
        <v>1</v>
      </c>
      <c r="K11" s="189">
        <v>5</v>
      </c>
      <c r="L11" s="186">
        <v>3</v>
      </c>
      <c r="M11" s="187">
        <v>3</v>
      </c>
      <c r="N11" s="186">
        <v>2</v>
      </c>
      <c r="O11" s="187">
        <v>4</v>
      </c>
      <c r="P11" s="186">
        <v>2</v>
      </c>
      <c r="Q11" s="187">
        <v>4</v>
      </c>
      <c r="R11" s="170"/>
      <c r="S11" s="171"/>
      <c r="T11" s="186">
        <v>2</v>
      </c>
      <c r="U11" s="187">
        <v>4</v>
      </c>
      <c r="V11" s="186">
        <v>5</v>
      </c>
      <c r="W11" s="187">
        <v>1</v>
      </c>
      <c r="X11" s="186">
        <v>3</v>
      </c>
      <c r="Y11" s="187">
        <v>3</v>
      </c>
      <c r="Z11" s="186">
        <v>5</v>
      </c>
      <c r="AA11" s="187">
        <v>1</v>
      </c>
      <c r="AB11" s="186">
        <v>2</v>
      </c>
      <c r="AC11" s="187">
        <v>4</v>
      </c>
      <c r="AD11" s="186">
        <v>3</v>
      </c>
      <c r="AE11" s="187">
        <v>3</v>
      </c>
      <c r="AF11" s="186">
        <v>1</v>
      </c>
      <c r="AG11" s="187">
        <v>5</v>
      </c>
    </row>
    <row r="12" spans="2:33" s="2" customFormat="1" ht="34.5" customHeight="1">
      <c r="B12" s="162" t="s">
        <v>17</v>
      </c>
      <c r="C12" s="92">
        <f>SUM(D12+F12+H12+J12+L12+N12+P12+R12+T12+V12+X12+Z12+AB12+AD12+AF12)</f>
        <v>30</v>
      </c>
      <c r="D12" s="186">
        <v>1</v>
      </c>
      <c r="E12" s="187">
        <v>5</v>
      </c>
      <c r="F12" s="186">
        <v>1</v>
      </c>
      <c r="G12" s="187">
        <v>5</v>
      </c>
      <c r="H12" s="186">
        <v>4</v>
      </c>
      <c r="I12" s="187">
        <v>2</v>
      </c>
      <c r="J12" s="186">
        <v>1</v>
      </c>
      <c r="K12" s="187">
        <v>5</v>
      </c>
      <c r="L12" s="186">
        <v>4</v>
      </c>
      <c r="M12" s="187">
        <v>2</v>
      </c>
      <c r="N12" s="186">
        <v>4</v>
      </c>
      <c r="O12" s="187">
        <v>2</v>
      </c>
      <c r="P12" s="186">
        <v>1</v>
      </c>
      <c r="Q12" s="187">
        <v>5</v>
      </c>
      <c r="R12" s="186">
        <v>1</v>
      </c>
      <c r="S12" s="187">
        <v>5</v>
      </c>
      <c r="T12" s="170"/>
      <c r="U12" s="171"/>
      <c r="V12" s="186">
        <v>2</v>
      </c>
      <c r="W12" s="187">
        <v>4</v>
      </c>
      <c r="X12" s="186">
        <v>2</v>
      </c>
      <c r="Y12" s="187">
        <v>4</v>
      </c>
      <c r="Z12" s="186">
        <v>4</v>
      </c>
      <c r="AA12" s="187">
        <v>2</v>
      </c>
      <c r="AB12" s="186">
        <v>1</v>
      </c>
      <c r="AC12" s="187">
        <v>5</v>
      </c>
      <c r="AD12" s="186">
        <v>3</v>
      </c>
      <c r="AE12" s="187">
        <v>3</v>
      </c>
      <c r="AF12" s="186">
        <v>1</v>
      </c>
      <c r="AG12" s="187">
        <v>5</v>
      </c>
    </row>
    <row r="13" spans="2:33" s="2" customFormat="1" ht="34.5" customHeight="1">
      <c r="B13" s="162" t="s">
        <v>2</v>
      </c>
      <c r="C13" s="92">
        <f>SUM(D13+F13+H13+J13+L13+N13+P13+R13+T13+V13+X13+Z13+AB13+AD13+AF13)</f>
        <v>30</v>
      </c>
      <c r="D13" s="186">
        <v>3</v>
      </c>
      <c r="E13" s="187">
        <v>3</v>
      </c>
      <c r="F13" s="186">
        <v>2</v>
      </c>
      <c r="G13" s="187">
        <v>4</v>
      </c>
      <c r="H13" s="186">
        <v>3</v>
      </c>
      <c r="I13" s="187">
        <v>3</v>
      </c>
      <c r="J13" s="186">
        <v>2</v>
      </c>
      <c r="K13" s="187">
        <v>4</v>
      </c>
      <c r="L13" s="186">
        <v>3</v>
      </c>
      <c r="M13" s="187">
        <v>3</v>
      </c>
      <c r="N13" s="186">
        <v>3</v>
      </c>
      <c r="O13" s="187">
        <v>3</v>
      </c>
      <c r="P13" s="186">
        <v>3</v>
      </c>
      <c r="Q13" s="187">
        <v>3</v>
      </c>
      <c r="R13" s="186">
        <v>4</v>
      </c>
      <c r="S13" s="187">
        <v>2</v>
      </c>
      <c r="T13" s="186">
        <v>2</v>
      </c>
      <c r="U13" s="187">
        <v>4</v>
      </c>
      <c r="V13" s="170"/>
      <c r="W13" s="171"/>
      <c r="X13" s="186">
        <v>2</v>
      </c>
      <c r="Y13" s="187">
        <v>4</v>
      </c>
      <c r="Z13" s="186">
        <v>1</v>
      </c>
      <c r="AA13" s="187">
        <v>5</v>
      </c>
      <c r="AB13" s="186">
        <v>1</v>
      </c>
      <c r="AC13" s="187">
        <v>5</v>
      </c>
      <c r="AD13" s="247"/>
      <c r="AE13" s="248"/>
      <c r="AF13" s="186">
        <v>1</v>
      </c>
      <c r="AG13" s="187">
        <v>5</v>
      </c>
    </row>
    <row r="14" spans="2:33" s="2" customFormat="1" ht="34.5" customHeight="1">
      <c r="B14" s="162" t="s">
        <v>41</v>
      </c>
      <c r="C14" s="92">
        <f>SUM(D14+F14+H14+J14+L14+N14+P14+R14+T14+V14+Z14+AB14+AD14+AF14)</f>
        <v>59</v>
      </c>
      <c r="D14" s="186">
        <v>3</v>
      </c>
      <c r="E14" s="187">
        <v>3</v>
      </c>
      <c r="F14" s="186">
        <v>1</v>
      </c>
      <c r="G14" s="187">
        <v>5</v>
      </c>
      <c r="H14" s="186">
        <v>5</v>
      </c>
      <c r="I14" s="187">
        <v>1</v>
      </c>
      <c r="J14" s="186">
        <v>5</v>
      </c>
      <c r="K14" s="187">
        <v>1</v>
      </c>
      <c r="L14" s="186">
        <v>5</v>
      </c>
      <c r="M14" s="187">
        <v>1</v>
      </c>
      <c r="N14" s="186">
        <v>4</v>
      </c>
      <c r="O14" s="187">
        <v>2</v>
      </c>
      <c r="P14" s="186">
        <v>4</v>
      </c>
      <c r="Q14" s="187">
        <v>2</v>
      </c>
      <c r="R14" s="186">
        <v>4</v>
      </c>
      <c r="S14" s="187">
        <v>2</v>
      </c>
      <c r="T14" s="186">
        <v>6</v>
      </c>
      <c r="U14" s="187">
        <v>0</v>
      </c>
      <c r="V14" s="186">
        <v>4</v>
      </c>
      <c r="W14" s="187">
        <v>2</v>
      </c>
      <c r="X14" s="170"/>
      <c r="Y14" s="171"/>
      <c r="Z14" s="186">
        <v>5</v>
      </c>
      <c r="AA14" s="187">
        <v>1</v>
      </c>
      <c r="AB14" s="186">
        <v>4</v>
      </c>
      <c r="AC14" s="187">
        <v>2</v>
      </c>
      <c r="AD14" s="186">
        <v>5</v>
      </c>
      <c r="AE14" s="187">
        <v>1</v>
      </c>
      <c r="AF14" s="186">
        <v>4</v>
      </c>
      <c r="AG14" s="187">
        <v>2</v>
      </c>
    </row>
    <row r="15" spans="2:33" s="2" customFormat="1" ht="34.5" customHeight="1">
      <c r="B15" s="162" t="s">
        <v>144</v>
      </c>
      <c r="C15" s="92">
        <f>SUM(D15+F15+H15+J15+L15+N15+P15+R15+T15+V15+X15+Z15+AB15+AD15+AF15)</f>
        <v>21</v>
      </c>
      <c r="D15" s="186">
        <v>1</v>
      </c>
      <c r="E15" s="187">
        <v>5</v>
      </c>
      <c r="F15" s="186">
        <v>0</v>
      </c>
      <c r="G15" s="187">
        <v>6</v>
      </c>
      <c r="H15" s="186">
        <v>0</v>
      </c>
      <c r="I15" s="187">
        <v>6</v>
      </c>
      <c r="J15" s="186">
        <v>0</v>
      </c>
      <c r="K15" s="187">
        <v>6</v>
      </c>
      <c r="L15" s="186">
        <v>2</v>
      </c>
      <c r="M15" s="187">
        <v>4</v>
      </c>
      <c r="N15" s="186">
        <v>0</v>
      </c>
      <c r="O15" s="187">
        <v>6</v>
      </c>
      <c r="P15" s="186">
        <v>2</v>
      </c>
      <c r="Q15" s="187">
        <v>4</v>
      </c>
      <c r="R15" s="186">
        <v>4</v>
      </c>
      <c r="S15" s="187">
        <v>2</v>
      </c>
      <c r="T15" s="186">
        <v>2</v>
      </c>
      <c r="U15" s="187">
        <v>4</v>
      </c>
      <c r="V15" s="186">
        <v>3</v>
      </c>
      <c r="W15" s="187">
        <v>3</v>
      </c>
      <c r="X15" s="186">
        <v>1</v>
      </c>
      <c r="Y15" s="187">
        <v>5</v>
      </c>
      <c r="Z15" s="170"/>
      <c r="AA15" s="171"/>
      <c r="AB15" s="186">
        <v>2</v>
      </c>
      <c r="AC15" s="187">
        <v>4</v>
      </c>
      <c r="AD15" s="186">
        <v>2</v>
      </c>
      <c r="AE15" s="187">
        <v>4</v>
      </c>
      <c r="AF15" s="186">
        <v>2</v>
      </c>
      <c r="AG15" s="187">
        <v>4</v>
      </c>
    </row>
    <row r="16" spans="2:33" s="2" customFormat="1" ht="34.5" customHeight="1">
      <c r="B16" s="162" t="s">
        <v>5</v>
      </c>
      <c r="C16" s="92">
        <f>SUM(D16+F16+H16+J16+L16+N16+P16+R16+T16+V16+X16+Z16+AB16+AD16+AF16)</f>
        <v>50</v>
      </c>
      <c r="D16" s="186">
        <v>4</v>
      </c>
      <c r="E16" s="187">
        <v>2</v>
      </c>
      <c r="F16" s="186">
        <v>1</v>
      </c>
      <c r="G16" s="187">
        <v>5</v>
      </c>
      <c r="H16" s="186">
        <v>2</v>
      </c>
      <c r="I16" s="187">
        <v>4</v>
      </c>
      <c r="J16" s="186">
        <v>2</v>
      </c>
      <c r="K16" s="187">
        <v>4</v>
      </c>
      <c r="L16" s="186">
        <v>4</v>
      </c>
      <c r="M16" s="187">
        <v>2</v>
      </c>
      <c r="N16" s="186">
        <v>5</v>
      </c>
      <c r="O16" s="187">
        <v>1</v>
      </c>
      <c r="P16" s="186">
        <v>5</v>
      </c>
      <c r="Q16" s="187">
        <v>1</v>
      </c>
      <c r="R16" s="186">
        <v>4</v>
      </c>
      <c r="S16" s="187">
        <v>2</v>
      </c>
      <c r="T16" s="186">
        <v>4</v>
      </c>
      <c r="U16" s="187">
        <v>2</v>
      </c>
      <c r="V16" s="186">
        <v>4</v>
      </c>
      <c r="W16" s="187">
        <v>2</v>
      </c>
      <c r="X16" s="186">
        <v>5</v>
      </c>
      <c r="Y16" s="187">
        <v>1</v>
      </c>
      <c r="Z16" s="186">
        <v>2</v>
      </c>
      <c r="AA16" s="187">
        <v>4</v>
      </c>
      <c r="AB16" s="170"/>
      <c r="AC16" s="171"/>
      <c r="AD16" s="186">
        <v>4</v>
      </c>
      <c r="AE16" s="187">
        <v>2</v>
      </c>
      <c r="AF16" s="186">
        <v>4</v>
      </c>
      <c r="AG16" s="187">
        <v>2</v>
      </c>
    </row>
    <row r="17" spans="2:33" s="2" customFormat="1" ht="34.5" customHeight="1">
      <c r="B17" s="162" t="s">
        <v>6</v>
      </c>
      <c r="C17" s="92">
        <f>SUM(D17+F17+H17+J17+L17+N17+P17+R17+T17+V17+X17+Z17+AB17+AD17+AF17)</f>
        <v>43</v>
      </c>
      <c r="D17" s="186">
        <v>6</v>
      </c>
      <c r="E17" s="187">
        <v>0</v>
      </c>
      <c r="F17" s="186">
        <v>0</v>
      </c>
      <c r="G17" s="187">
        <v>6</v>
      </c>
      <c r="H17" s="186">
        <v>4</v>
      </c>
      <c r="I17" s="187">
        <v>2</v>
      </c>
      <c r="J17" s="186">
        <v>2</v>
      </c>
      <c r="K17" s="187">
        <v>4</v>
      </c>
      <c r="L17" s="186">
        <v>2</v>
      </c>
      <c r="M17" s="187">
        <v>4</v>
      </c>
      <c r="N17" s="186">
        <v>1</v>
      </c>
      <c r="O17" s="187">
        <v>5</v>
      </c>
      <c r="P17" s="186">
        <v>2</v>
      </c>
      <c r="Q17" s="187">
        <v>4</v>
      </c>
      <c r="R17" s="186">
        <v>2</v>
      </c>
      <c r="S17" s="187">
        <v>4</v>
      </c>
      <c r="T17" s="186">
        <v>4</v>
      </c>
      <c r="U17" s="187">
        <v>2</v>
      </c>
      <c r="V17" s="186">
        <v>4</v>
      </c>
      <c r="W17" s="187">
        <v>2</v>
      </c>
      <c r="X17" s="186">
        <v>3</v>
      </c>
      <c r="Y17" s="187">
        <v>3</v>
      </c>
      <c r="Z17" s="186">
        <v>6</v>
      </c>
      <c r="AA17" s="187">
        <v>0</v>
      </c>
      <c r="AB17" s="186">
        <v>4</v>
      </c>
      <c r="AC17" s="187">
        <v>2</v>
      </c>
      <c r="AD17" s="170"/>
      <c r="AE17" s="171"/>
      <c r="AF17" s="186">
        <v>3</v>
      </c>
      <c r="AG17" s="187">
        <v>3</v>
      </c>
    </row>
    <row r="18" spans="2:33" s="2" customFormat="1" ht="34.5" customHeight="1" thickBot="1">
      <c r="B18" s="162" t="s">
        <v>145</v>
      </c>
      <c r="C18" s="92">
        <f>SUM(D18+F18+H18+J18+L18+N18+P18+R18+T18+V18+X18+Z18+AB18+AD18+AF18)</f>
        <v>48</v>
      </c>
      <c r="D18" s="190">
        <v>3</v>
      </c>
      <c r="E18" s="191">
        <v>3</v>
      </c>
      <c r="F18" s="190">
        <v>3</v>
      </c>
      <c r="G18" s="191">
        <v>3</v>
      </c>
      <c r="H18" s="190">
        <v>3</v>
      </c>
      <c r="I18" s="191">
        <v>3</v>
      </c>
      <c r="J18" s="190">
        <v>3</v>
      </c>
      <c r="K18" s="191">
        <v>3</v>
      </c>
      <c r="L18" s="190">
        <v>4</v>
      </c>
      <c r="M18" s="191">
        <v>2</v>
      </c>
      <c r="N18" s="190">
        <v>4</v>
      </c>
      <c r="O18" s="191">
        <v>2</v>
      </c>
      <c r="P18" s="190">
        <v>5</v>
      </c>
      <c r="Q18" s="191">
        <v>1</v>
      </c>
      <c r="R18" s="190">
        <v>5</v>
      </c>
      <c r="S18" s="191">
        <v>1</v>
      </c>
      <c r="T18" s="190">
        <v>4</v>
      </c>
      <c r="U18" s="191">
        <v>2</v>
      </c>
      <c r="V18" s="190">
        <v>5</v>
      </c>
      <c r="W18" s="191">
        <v>1</v>
      </c>
      <c r="X18" s="190">
        <v>1</v>
      </c>
      <c r="Y18" s="191">
        <v>5</v>
      </c>
      <c r="Z18" s="190">
        <v>3</v>
      </c>
      <c r="AA18" s="191">
        <v>3</v>
      </c>
      <c r="AB18" s="190">
        <v>3</v>
      </c>
      <c r="AC18" s="191">
        <v>3</v>
      </c>
      <c r="AD18" s="190">
        <v>2</v>
      </c>
      <c r="AE18" s="191">
        <v>4</v>
      </c>
      <c r="AF18" s="192"/>
      <c r="AG18" s="178"/>
    </row>
    <row r="23" spans="4:33" s="2" customFormat="1" ht="28.5" customHeight="1">
      <c r="D23" s="179"/>
      <c r="E23" s="179">
        <f>SUM(E4:E18)</f>
        <v>37</v>
      </c>
      <c r="F23" s="179"/>
      <c r="G23" s="179">
        <f>SUM(G4:G18)</f>
        <v>63</v>
      </c>
      <c r="H23" s="179"/>
      <c r="I23" s="179">
        <f>SUM(I4:I18)</f>
        <v>44</v>
      </c>
      <c r="J23" s="179"/>
      <c r="K23" s="179">
        <f>SUM(K4:K18)</f>
        <v>48</v>
      </c>
      <c r="L23" s="179"/>
      <c r="M23" s="179">
        <f>SUM(M4:M18)</f>
        <v>39</v>
      </c>
      <c r="N23" s="179"/>
      <c r="O23" s="179">
        <f>SUM(O4:O18)</f>
        <v>42</v>
      </c>
      <c r="P23" s="179" t="s">
        <v>57</v>
      </c>
      <c r="Q23" s="179">
        <f>SUM(Q4:Q18)</f>
        <v>45</v>
      </c>
      <c r="R23" s="179"/>
      <c r="S23" s="179">
        <f>SUM(S4:S18)</f>
        <v>31</v>
      </c>
      <c r="T23" s="179"/>
      <c r="U23" s="179">
        <f>SUM(U4:U18)</f>
        <v>33</v>
      </c>
      <c r="V23" s="179"/>
      <c r="W23" s="179">
        <f>SUM(W4:W18)</f>
        <v>32</v>
      </c>
      <c r="X23" s="179"/>
      <c r="Y23" s="179">
        <f>SUM(Y4:Y18)</f>
        <v>41</v>
      </c>
      <c r="Z23" s="179"/>
      <c r="AA23" s="179">
        <f>SUM(AA4:AA18)</f>
        <v>29</v>
      </c>
      <c r="AB23" s="179"/>
      <c r="AC23" s="179">
        <f>SUM(AC4:AC18)</f>
        <v>45</v>
      </c>
      <c r="AD23" s="179"/>
      <c r="AE23" s="179">
        <f>SUM(AE4:AE18)</f>
        <v>36</v>
      </c>
      <c r="AF23" s="179"/>
      <c r="AG23" s="179">
        <f>SUM(AG4:AG18)</f>
        <v>55</v>
      </c>
    </row>
    <row r="24" s="2" customFormat="1" ht="12.75"/>
    <row r="26" spans="1:6" s="53" customFormat="1" ht="42.75" customHeight="1">
      <c r="A26" s="262" t="s">
        <v>285</v>
      </c>
      <c r="B26" s="264"/>
      <c r="C26" s="180" t="s">
        <v>167</v>
      </c>
      <c r="D26" s="180" t="s">
        <v>286</v>
      </c>
      <c r="E26" s="180" t="s">
        <v>287</v>
      </c>
      <c r="F26" s="265" t="s">
        <v>362</v>
      </c>
    </row>
    <row r="27" spans="1:33" s="2" customFormat="1" ht="34.5" customHeight="1">
      <c r="A27" s="225">
        <f aca="true" t="shared" si="0" ref="A27:A41">C27/E27%</f>
        <v>56.470588235294116</v>
      </c>
      <c r="B27" s="162" t="s">
        <v>3</v>
      </c>
      <c r="C27" s="193">
        <f aca="true" t="shared" si="1" ref="C27:C39">C4</f>
        <v>48</v>
      </c>
      <c r="D27" s="193">
        <f>E23</f>
        <v>37</v>
      </c>
      <c r="E27" s="194">
        <f aca="true" t="shared" si="2" ref="E27:E41">C27+D27</f>
        <v>85</v>
      </c>
      <c r="F27" s="263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</row>
    <row r="28" spans="1:33" s="2" customFormat="1" ht="34.5" customHeight="1">
      <c r="A28" s="225">
        <f t="shared" si="0"/>
        <v>46.15384615384615</v>
      </c>
      <c r="B28" s="162" t="s">
        <v>0</v>
      </c>
      <c r="C28" s="193">
        <f t="shared" si="1"/>
        <v>54</v>
      </c>
      <c r="D28" s="193">
        <f>G23</f>
        <v>63</v>
      </c>
      <c r="E28" s="194">
        <f t="shared" si="2"/>
        <v>117</v>
      </c>
      <c r="F28" s="263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</row>
    <row r="29" spans="1:33" s="2" customFormat="1" ht="34.5" customHeight="1">
      <c r="A29" s="225">
        <f t="shared" si="0"/>
        <v>47.61904761904762</v>
      </c>
      <c r="B29" s="162" t="s">
        <v>1</v>
      </c>
      <c r="C29" s="193">
        <f t="shared" si="1"/>
        <v>40</v>
      </c>
      <c r="D29" s="193">
        <f>I23</f>
        <v>44</v>
      </c>
      <c r="E29" s="194">
        <f t="shared" si="2"/>
        <v>84</v>
      </c>
      <c r="F29" s="263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</row>
    <row r="30" spans="1:33" s="2" customFormat="1" ht="34.5" customHeight="1">
      <c r="A30" s="225">
        <f t="shared" si="0"/>
        <v>43.529411764705884</v>
      </c>
      <c r="B30" s="181" t="s">
        <v>15</v>
      </c>
      <c r="C30" s="193">
        <f t="shared" si="1"/>
        <v>37</v>
      </c>
      <c r="D30" s="193">
        <f>K23</f>
        <v>48</v>
      </c>
      <c r="E30" s="194">
        <f t="shared" si="2"/>
        <v>85</v>
      </c>
      <c r="F30" s="263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</row>
    <row r="31" spans="1:33" s="2" customFormat="1" ht="34.5" customHeight="1">
      <c r="A31" s="225">
        <f t="shared" si="0"/>
        <v>53.57142857142858</v>
      </c>
      <c r="B31" s="162" t="s">
        <v>16</v>
      </c>
      <c r="C31" s="193">
        <f t="shared" si="1"/>
        <v>45</v>
      </c>
      <c r="D31" s="193">
        <f>M23</f>
        <v>39</v>
      </c>
      <c r="E31" s="194">
        <f t="shared" si="2"/>
        <v>84</v>
      </c>
      <c r="F31" s="263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</row>
    <row r="32" spans="1:33" s="2" customFormat="1" ht="34.5" customHeight="1">
      <c r="A32" s="225">
        <f t="shared" si="0"/>
        <v>44</v>
      </c>
      <c r="B32" s="162" t="s">
        <v>4</v>
      </c>
      <c r="C32" s="193">
        <f t="shared" si="1"/>
        <v>33</v>
      </c>
      <c r="D32" s="193">
        <f>O23</f>
        <v>42</v>
      </c>
      <c r="E32" s="194">
        <f t="shared" si="2"/>
        <v>75</v>
      </c>
      <c r="F32" s="263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</row>
    <row r="33" spans="1:33" s="2" customFormat="1" ht="34.5" customHeight="1">
      <c r="A33" s="225">
        <f t="shared" si="0"/>
        <v>50.54945054945055</v>
      </c>
      <c r="B33" s="162" t="s">
        <v>42</v>
      </c>
      <c r="C33" s="193">
        <f t="shared" si="1"/>
        <v>46</v>
      </c>
      <c r="D33" s="193">
        <f>Q23</f>
        <v>45</v>
      </c>
      <c r="E33" s="194">
        <f t="shared" si="2"/>
        <v>91</v>
      </c>
      <c r="F33" s="263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</row>
    <row r="34" spans="1:33" s="2" customFormat="1" ht="34.5" customHeight="1">
      <c r="A34" s="225">
        <f t="shared" si="0"/>
        <v>56.33802816901409</v>
      </c>
      <c r="B34" s="162" t="s">
        <v>43</v>
      </c>
      <c r="C34" s="193">
        <f t="shared" si="1"/>
        <v>40</v>
      </c>
      <c r="D34" s="193">
        <f>S23</f>
        <v>31</v>
      </c>
      <c r="E34" s="194">
        <f t="shared" si="2"/>
        <v>71</v>
      </c>
      <c r="F34" s="263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</row>
    <row r="35" spans="1:33" s="2" customFormat="1" ht="34.5" customHeight="1">
      <c r="A35" s="225">
        <f t="shared" si="0"/>
        <v>47.61904761904762</v>
      </c>
      <c r="B35" s="162" t="s">
        <v>17</v>
      </c>
      <c r="C35" s="193">
        <f t="shared" si="1"/>
        <v>30</v>
      </c>
      <c r="D35" s="193">
        <f>U23</f>
        <v>33</v>
      </c>
      <c r="E35" s="194">
        <f t="shared" si="2"/>
        <v>63</v>
      </c>
      <c r="F35" s="263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</row>
    <row r="36" spans="1:33" s="2" customFormat="1" ht="34.5" customHeight="1">
      <c r="A36" s="225">
        <f t="shared" si="0"/>
        <v>48.38709677419355</v>
      </c>
      <c r="B36" s="162" t="s">
        <v>2</v>
      </c>
      <c r="C36" s="193">
        <f t="shared" si="1"/>
        <v>30</v>
      </c>
      <c r="D36" s="193">
        <f>W23</f>
        <v>32</v>
      </c>
      <c r="E36" s="194">
        <f t="shared" si="2"/>
        <v>62</v>
      </c>
      <c r="F36" s="263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</row>
    <row r="37" spans="1:33" s="2" customFormat="1" ht="34.5" customHeight="1">
      <c r="A37" s="225">
        <f t="shared" si="0"/>
        <v>59</v>
      </c>
      <c r="B37" s="162" t="s">
        <v>41</v>
      </c>
      <c r="C37" s="193">
        <f t="shared" si="1"/>
        <v>59</v>
      </c>
      <c r="D37" s="193">
        <f>Y23</f>
        <v>41</v>
      </c>
      <c r="E37" s="194">
        <f t="shared" si="2"/>
        <v>100</v>
      </c>
      <c r="F37" s="263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</row>
    <row r="38" spans="1:33" s="2" customFormat="1" ht="34.5" customHeight="1">
      <c r="A38" s="225">
        <f t="shared" si="0"/>
        <v>42</v>
      </c>
      <c r="B38" s="162" t="s">
        <v>144</v>
      </c>
      <c r="C38" s="193">
        <f t="shared" si="1"/>
        <v>21</v>
      </c>
      <c r="D38" s="193">
        <f>AA23</f>
        <v>29</v>
      </c>
      <c r="E38" s="194">
        <f t="shared" si="2"/>
        <v>50</v>
      </c>
      <c r="F38" s="263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</row>
    <row r="39" spans="1:33" s="2" customFormat="1" ht="34.5" customHeight="1">
      <c r="A39" s="225">
        <f t="shared" si="0"/>
        <v>52.631578947368425</v>
      </c>
      <c r="B39" s="162" t="s">
        <v>5</v>
      </c>
      <c r="C39" s="193">
        <f t="shared" si="1"/>
        <v>50</v>
      </c>
      <c r="D39" s="193">
        <f>AC23</f>
        <v>45</v>
      </c>
      <c r="E39" s="194">
        <f t="shared" si="2"/>
        <v>95</v>
      </c>
      <c r="F39" s="263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</row>
    <row r="40" spans="1:33" s="2" customFormat="1" ht="34.5" customHeight="1">
      <c r="A40" s="225">
        <f t="shared" si="0"/>
        <v>54.43037974683544</v>
      </c>
      <c r="B40" s="162" t="s">
        <v>6</v>
      </c>
      <c r="C40" s="193">
        <f>C17</f>
        <v>43</v>
      </c>
      <c r="D40" s="193">
        <f>AE23</f>
        <v>36</v>
      </c>
      <c r="E40" s="194">
        <f t="shared" si="2"/>
        <v>79</v>
      </c>
      <c r="F40" s="263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</row>
    <row r="41" spans="1:33" s="2" customFormat="1" ht="34.5" customHeight="1">
      <c r="A41" s="225">
        <f t="shared" si="0"/>
        <v>46.601941747572816</v>
      </c>
      <c r="B41" s="162" t="s">
        <v>145</v>
      </c>
      <c r="C41" s="193">
        <f>C18</f>
        <v>48</v>
      </c>
      <c r="D41" s="193">
        <f>AG23</f>
        <v>55</v>
      </c>
      <c r="E41" s="194">
        <f t="shared" si="2"/>
        <v>103</v>
      </c>
      <c r="F41" s="263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</row>
    <row r="42" spans="3:5" ht="30" customHeight="1">
      <c r="C42" s="195">
        <f>SUM(C27:C41)</f>
        <v>624</v>
      </c>
      <c r="D42" s="195">
        <f>SUM(D27:D41)</f>
        <v>620</v>
      </c>
      <c r="E42" s="196">
        <f>SUM(C42+D42)</f>
        <v>1244</v>
      </c>
    </row>
  </sheetData>
  <mergeCells count="15">
    <mergeCell ref="R3:S3"/>
    <mergeCell ref="T3:U3"/>
    <mergeCell ref="V3:W3"/>
    <mergeCell ref="Z3:AA3"/>
    <mergeCell ref="X3:Y3"/>
    <mergeCell ref="AD3:AE3"/>
    <mergeCell ref="AF3:AG3"/>
    <mergeCell ref="D3:E3"/>
    <mergeCell ref="F3:G3"/>
    <mergeCell ref="H3:I3"/>
    <mergeCell ref="J3:K3"/>
    <mergeCell ref="L3:M3"/>
    <mergeCell ref="N3:O3"/>
    <mergeCell ref="P3:Q3"/>
    <mergeCell ref="AB3:AC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85" zoomScaleNormal="85" zoomScaleSheetLayoutView="85" workbookViewId="0" topLeftCell="A16">
      <selection activeCell="Q32" sqref="Q32"/>
    </sheetView>
  </sheetViews>
  <sheetFormatPr defaultColWidth="9.140625" defaultRowHeight="19.5" customHeight="1"/>
  <cols>
    <col min="1" max="1" width="18.7109375" style="8" customWidth="1"/>
    <col min="2" max="2" width="9.140625" style="15" customWidth="1"/>
    <col min="3" max="3" width="12.421875" style="15" bestFit="1" customWidth="1"/>
    <col min="4" max="4" width="12.00390625" style="15" bestFit="1" customWidth="1"/>
    <col min="5" max="5" width="9.140625" style="15" customWidth="1"/>
    <col min="6" max="6" width="11.140625" style="15" bestFit="1" customWidth="1"/>
    <col min="7" max="7" width="11.140625" style="15" customWidth="1"/>
    <col min="8" max="8" width="10.57421875" style="15" bestFit="1" customWidth="1"/>
    <col min="9" max="18" width="9.140625" style="15" customWidth="1"/>
    <col min="19" max="16384" width="9.140625" style="31" customWidth="1"/>
  </cols>
  <sheetData>
    <row r="1" spans="1:18" ht="22.5">
      <c r="A1" s="164" t="s">
        <v>18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/>
      <c r="R1" s="166"/>
    </row>
    <row r="2" spans="1:19" ht="137.25">
      <c r="A2" s="17" t="s">
        <v>13</v>
      </c>
      <c r="B2" s="43" t="s">
        <v>14</v>
      </c>
      <c r="C2" s="43" t="s">
        <v>3</v>
      </c>
      <c r="D2" s="43" t="s">
        <v>0</v>
      </c>
      <c r="E2" s="43" t="s">
        <v>1</v>
      </c>
      <c r="F2" s="43" t="s">
        <v>15</v>
      </c>
      <c r="G2" s="43" t="s">
        <v>16</v>
      </c>
      <c r="H2" s="43" t="s">
        <v>4</v>
      </c>
      <c r="I2" s="43" t="s">
        <v>38</v>
      </c>
      <c r="J2" s="43" t="s">
        <v>39</v>
      </c>
      <c r="K2" s="43" t="s">
        <v>17</v>
      </c>
      <c r="L2" s="43" t="s">
        <v>2</v>
      </c>
      <c r="M2" s="43" t="s">
        <v>40</v>
      </c>
      <c r="N2" s="43" t="s">
        <v>41</v>
      </c>
      <c r="O2" s="43" t="s">
        <v>144</v>
      </c>
      <c r="P2" s="43" t="s">
        <v>5</v>
      </c>
      <c r="Q2" s="43" t="s">
        <v>6</v>
      </c>
      <c r="R2" s="43" t="s">
        <v>145</v>
      </c>
      <c r="S2" s="95" t="s">
        <v>166</v>
      </c>
    </row>
    <row r="3" spans="1:19" ht="19.5" customHeight="1">
      <c r="A3" s="20">
        <v>40421</v>
      </c>
      <c r="B3" s="21">
        <v>1</v>
      </c>
      <c r="C3" s="21">
        <f>fixtures!C19</f>
        <v>1</v>
      </c>
      <c r="D3" s="21">
        <f>fixtures!B17</f>
        <v>4</v>
      </c>
      <c r="E3" s="21">
        <f>fixtures!B18</f>
        <v>3</v>
      </c>
      <c r="F3" s="21">
        <f>fixtures!C23</f>
        <v>1</v>
      </c>
      <c r="G3" s="21">
        <f>fixtures!B19</f>
        <v>5</v>
      </c>
      <c r="H3" s="21">
        <f>fixtures!C22</f>
        <v>3</v>
      </c>
      <c r="I3" s="21">
        <f>fixtures!C17</f>
        <v>2</v>
      </c>
      <c r="J3" s="21">
        <f>fixtures!B20</f>
        <v>3</v>
      </c>
      <c r="K3" s="21">
        <f>fixtures!B21</f>
        <v>4</v>
      </c>
      <c r="L3" s="21">
        <f>fixtures!B22</f>
        <v>3</v>
      </c>
      <c r="M3" s="21" t="s">
        <v>277</v>
      </c>
      <c r="N3" s="21">
        <f>fixtures!B23</f>
        <v>5</v>
      </c>
      <c r="O3" s="21">
        <f>fixtures!C21</f>
        <v>2</v>
      </c>
      <c r="P3" s="21">
        <f>fixtures!C18</f>
        <v>3</v>
      </c>
      <c r="Q3" s="21">
        <f>fixtures!C20</f>
        <v>3</v>
      </c>
      <c r="R3" s="21" t="s">
        <v>277</v>
      </c>
      <c r="S3" s="94">
        <f>SUM(C3:R3)</f>
        <v>42</v>
      </c>
    </row>
    <row r="4" spans="1:19" ht="19.5" customHeight="1">
      <c r="A4" s="20">
        <v>40428</v>
      </c>
      <c r="B4" s="21">
        <v>2</v>
      </c>
      <c r="C4" s="21">
        <f>fixtures!H17</f>
        <v>4</v>
      </c>
      <c r="D4" s="21">
        <f>fixtures!G17</f>
        <v>2</v>
      </c>
      <c r="E4" s="21">
        <f>fixtures!H19</f>
        <v>4</v>
      </c>
      <c r="F4" s="21">
        <f>fixtures!H23</f>
        <v>4</v>
      </c>
      <c r="G4" s="21">
        <f>fixtures!G18</f>
        <v>4</v>
      </c>
      <c r="H4" s="21">
        <f>fixtures!G19</f>
        <v>2</v>
      </c>
      <c r="I4" s="21">
        <f>fixtures!G20</f>
        <v>2</v>
      </c>
      <c r="J4" s="21" t="s">
        <v>277</v>
      </c>
      <c r="K4" s="21">
        <f>fixtures!H20</f>
        <v>4</v>
      </c>
      <c r="L4" s="21">
        <f>fixtures!H24</f>
        <v>2</v>
      </c>
      <c r="M4" s="21" t="s">
        <v>277</v>
      </c>
      <c r="N4" s="21">
        <f>fixtures!H18</f>
        <v>2</v>
      </c>
      <c r="O4" s="21">
        <f>fixtures!G22</f>
        <v>2</v>
      </c>
      <c r="P4" s="21">
        <f>fixtures!G23</f>
        <v>2</v>
      </c>
      <c r="Q4" s="21">
        <f>fixtures!G24</f>
        <v>4</v>
      </c>
      <c r="R4" s="21">
        <f>fixtures!H22</f>
        <v>4</v>
      </c>
      <c r="S4" s="94">
        <f aca="true" t="shared" si="0" ref="S4:S32">SUM(C4:R4)</f>
        <v>42</v>
      </c>
    </row>
    <row r="5" spans="1:19" ht="19.5" customHeight="1">
      <c r="A5" s="20">
        <v>40435</v>
      </c>
      <c r="B5" s="21">
        <v>3</v>
      </c>
      <c r="C5" s="21">
        <f>fixtures!C36</f>
        <v>5</v>
      </c>
      <c r="D5" s="21" t="str">
        <f>fixtures!B30</f>
        <v>V</v>
      </c>
      <c r="E5" s="21">
        <f>fixtures!C32</f>
        <v>2</v>
      </c>
      <c r="F5" s="21">
        <f>fixtures!B31</f>
        <v>1</v>
      </c>
      <c r="G5" s="21">
        <f>fixtures!C31</f>
        <v>5</v>
      </c>
      <c r="H5" s="21">
        <f>fixtures!C37</f>
        <v>2</v>
      </c>
      <c r="I5" s="21">
        <f>fixtures!C34</f>
        <v>3</v>
      </c>
      <c r="J5" s="21">
        <f>fixtures!B32</f>
        <v>4</v>
      </c>
      <c r="K5" s="21">
        <f>fixtures!B33</f>
        <v>3</v>
      </c>
      <c r="L5" s="21">
        <f>fixtures!B34</f>
        <v>3</v>
      </c>
      <c r="M5" s="21" t="s">
        <v>277</v>
      </c>
      <c r="N5" s="21">
        <f>fixtures!B35</f>
        <v>4</v>
      </c>
      <c r="O5" s="21">
        <f>fixtures!B36</f>
        <v>1</v>
      </c>
      <c r="P5" s="21">
        <f>fixtures!C35</f>
        <v>2</v>
      </c>
      <c r="Q5" s="21">
        <f>fixtures!C33</f>
        <v>3</v>
      </c>
      <c r="R5" s="21">
        <f>fixtures!B37</f>
        <v>4</v>
      </c>
      <c r="S5" s="94">
        <f t="shared" si="0"/>
        <v>42</v>
      </c>
    </row>
    <row r="6" spans="1:19" ht="19.5" customHeight="1">
      <c r="A6" s="20">
        <v>40442</v>
      </c>
      <c r="B6" s="21">
        <v>4</v>
      </c>
      <c r="C6" s="21">
        <f>fixtures!G30</f>
        <v>2</v>
      </c>
      <c r="D6" s="21">
        <f>fixtures!H37</f>
        <v>3</v>
      </c>
      <c r="E6" s="21" t="str">
        <f>fixtures!G31</f>
        <v>V</v>
      </c>
      <c r="F6" s="21">
        <f>fixtures!G32</f>
        <v>5</v>
      </c>
      <c r="G6" s="21">
        <f>fixtures!H34</f>
        <v>2</v>
      </c>
      <c r="H6" s="21">
        <f>fixtures!H36</f>
        <v>5</v>
      </c>
      <c r="I6" s="21">
        <f>fixtures!H30</f>
        <v>4</v>
      </c>
      <c r="J6" s="21">
        <f>fixtures!G33</f>
        <v>2</v>
      </c>
      <c r="K6" s="21">
        <f>fixtures!G34</f>
        <v>4</v>
      </c>
      <c r="L6" s="21">
        <f>fixtures!H35</f>
        <v>2</v>
      </c>
      <c r="M6" s="21" t="s">
        <v>277</v>
      </c>
      <c r="N6" s="21">
        <f>fixtures!G35</f>
        <v>4</v>
      </c>
      <c r="O6" s="21">
        <f>fixtures!H32</f>
        <v>1</v>
      </c>
      <c r="P6" s="21">
        <f>fixtures!H33</f>
        <v>4</v>
      </c>
      <c r="Q6" s="21">
        <f>fixtures!G36</f>
        <v>1</v>
      </c>
      <c r="R6" s="21">
        <f>fixtures!G37</f>
        <v>3</v>
      </c>
      <c r="S6" s="94">
        <f t="shared" si="0"/>
        <v>42</v>
      </c>
    </row>
    <row r="7" spans="1:19" ht="19.5" customHeight="1">
      <c r="A7" s="20">
        <v>40479</v>
      </c>
      <c r="B7" s="21">
        <v>5</v>
      </c>
      <c r="C7" s="21" t="str">
        <f>fixtures!C48</f>
        <v>V</v>
      </c>
      <c r="D7" s="21">
        <f>fixtures!B43</f>
        <v>4</v>
      </c>
      <c r="E7" s="21">
        <f>fixtures!B44</f>
        <v>1</v>
      </c>
      <c r="F7" s="21">
        <f>fixtures!B45</f>
        <v>2</v>
      </c>
      <c r="G7" s="21">
        <f>fixtures!C43</f>
        <v>2</v>
      </c>
      <c r="H7" s="21">
        <f>fixtures!B46</f>
        <v>3</v>
      </c>
      <c r="I7" s="21">
        <f>fixtures!B47</f>
        <v>3</v>
      </c>
      <c r="J7" s="21">
        <f>fixtures!C50</f>
        <v>1</v>
      </c>
      <c r="K7" s="21">
        <f>fixtures!C45</f>
        <v>4</v>
      </c>
      <c r="L7" s="21">
        <f>fixtures!C49</f>
        <v>3</v>
      </c>
      <c r="M7" s="21" t="s">
        <v>277</v>
      </c>
      <c r="N7" s="21">
        <f>fixtures!C47</f>
        <v>3</v>
      </c>
      <c r="O7" s="21">
        <f>fixtures!B49</f>
        <v>3</v>
      </c>
      <c r="P7" s="21">
        <f>fixtures!C46</f>
        <v>3</v>
      </c>
      <c r="Q7" s="21">
        <f>fixtures!C44</f>
        <v>5</v>
      </c>
      <c r="R7" s="21">
        <f>fixtures!B50</f>
        <v>5</v>
      </c>
      <c r="S7" s="94">
        <f t="shared" si="0"/>
        <v>42</v>
      </c>
    </row>
    <row r="8" spans="1:19" ht="19.5" customHeight="1">
      <c r="A8" s="20">
        <v>40456</v>
      </c>
      <c r="B8" s="21">
        <v>6</v>
      </c>
      <c r="C8" s="21">
        <f>fixtures!G43</f>
        <v>5</v>
      </c>
      <c r="D8" s="21">
        <f>fixtures!H49</f>
        <v>6</v>
      </c>
      <c r="E8" s="21">
        <f>fixtures!H44</f>
        <v>3</v>
      </c>
      <c r="F8" s="21">
        <f>fixtures!H47</f>
        <v>4</v>
      </c>
      <c r="G8" s="21">
        <f>fixtures!G44</f>
        <v>3</v>
      </c>
      <c r="H8" s="21">
        <f>fixtures!H46</f>
        <v>2</v>
      </c>
      <c r="I8" s="21">
        <f>fixtures!G45</f>
        <v>4</v>
      </c>
      <c r="J8" s="21">
        <f>fixtures!H45</f>
        <v>2</v>
      </c>
      <c r="K8" s="21">
        <f>fixtures!G46</f>
        <v>4</v>
      </c>
      <c r="L8" s="21">
        <f>fixtures!G47</f>
        <v>2</v>
      </c>
      <c r="M8" s="21" t="s">
        <v>277</v>
      </c>
      <c r="N8" s="21">
        <f>fixtures!H43</f>
        <v>1</v>
      </c>
      <c r="O8" s="21">
        <f>fixtures!G49</f>
        <v>0</v>
      </c>
      <c r="P8" s="21">
        <f>fixtures!G50</f>
        <v>4</v>
      </c>
      <c r="Q8" s="21" t="s">
        <v>277</v>
      </c>
      <c r="R8" s="21">
        <f>fixtures!H50</f>
        <v>2</v>
      </c>
      <c r="S8" s="94">
        <f t="shared" si="0"/>
        <v>42</v>
      </c>
    </row>
    <row r="9" spans="1:19" ht="19.5" customHeight="1">
      <c r="A9" s="20">
        <v>40463</v>
      </c>
      <c r="B9" s="21">
        <v>7</v>
      </c>
      <c r="C9" s="21">
        <f>fixtures!B56</f>
        <v>3</v>
      </c>
      <c r="D9" s="21">
        <f>fixtures!C63</f>
        <v>6</v>
      </c>
      <c r="E9" s="21">
        <f>fixtures!B57</f>
        <v>5</v>
      </c>
      <c r="F9" s="21">
        <f>fixtures!C59</f>
        <v>2</v>
      </c>
      <c r="G9" s="21">
        <f>fixtures!B58</f>
        <v>2</v>
      </c>
      <c r="H9" s="21">
        <f>fixtures!B59</f>
        <v>4</v>
      </c>
      <c r="I9" s="21">
        <f>fixtures!C58</f>
        <v>4</v>
      </c>
      <c r="J9" s="21">
        <f>fixtures!B60</f>
        <v>5</v>
      </c>
      <c r="K9" s="21" t="str">
        <f>fixtures!B61</f>
        <v>V</v>
      </c>
      <c r="L9" s="21">
        <f>fixtures!C60</f>
        <v>1</v>
      </c>
      <c r="M9" s="21" t="s">
        <v>277</v>
      </c>
      <c r="N9" s="21">
        <f>fixtures!B62</f>
        <v>4</v>
      </c>
      <c r="O9" s="21">
        <f>fixtures!C57</f>
        <v>1</v>
      </c>
      <c r="P9" s="21">
        <f>fixtures!C56</f>
        <v>3</v>
      </c>
      <c r="Q9" s="21">
        <f>fixtures!B63</f>
        <v>0</v>
      </c>
      <c r="R9" s="21">
        <f>fixtures!C62</f>
        <v>2</v>
      </c>
      <c r="S9" s="94">
        <f t="shared" si="0"/>
        <v>42</v>
      </c>
    </row>
    <row r="10" spans="1:19" ht="19.5" customHeight="1">
      <c r="A10" s="20">
        <v>40470</v>
      </c>
      <c r="B10" s="21">
        <v>8</v>
      </c>
      <c r="C10" s="21">
        <f>fixtures!H58</f>
        <v>4</v>
      </c>
      <c r="D10" s="21">
        <f>fixtures!G56</f>
        <v>4</v>
      </c>
      <c r="E10" s="21">
        <f>fixtures!H60</f>
        <v>3</v>
      </c>
      <c r="F10" s="21">
        <f>fixtures!G57</f>
        <v>1</v>
      </c>
      <c r="G10" s="21" t="s">
        <v>277</v>
      </c>
      <c r="H10" s="21">
        <f>fixtures!G58</f>
        <v>2</v>
      </c>
      <c r="I10" s="21">
        <f>fixtures!H57</f>
        <v>5</v>
      </c>
      <c r="J10" s="21">
        <f>fixtures!G59</f>
        <v>5</v>
      </c>
      <c r="K10" s="21">
        <f>fixtures!H62</f>
        <v>2</v>
      </c>
      <c r="L10" s="21">
        <f>fixtures!G60</f>
        <v>3</v>
      </c>
      <c r="M10" s="21" t="s">
        <v>277</v>
      </c>
      <c r="N10" s="21">
        <f>fixtures!H56</f>
        <v>2</v>
      </c>
      <c r="O10" s="21">
        <f>fixtures!H59</f>
        <v>1</v>
      </c>
      <c r="P10" s="21">
        <f>fixtures!G62</f>
        <v>4</v>
      </c>
      <c r="Q10" s="21">
        <f>fixtures!H63</f>
        <v>4</v>
      </c>
      <c r="R10" s="21">
        <f>fixtures!G63</f>
        <v>2</v>
      </c>
      <c r="S10" s="94">
        <f t="shared" si="0"/>
        <v>42</v>
      </c>
    </row>
    <row r="11" spans="1:19" ht="19.5" customHeight="1">
      <c r="A11" s="20">
        <v>40477</v>
      </c>
      <c r="B11" s="21">
        <v>9</v>
      </c>
      <c r="C11" s="21">
        <f>fixtures!B69</f>
        <v>4</v>
      </c>
      <c r="D11" s="21">
        <f>fixtures!C71</f>
        <v>4</v>
      </c>
      <c r="E11" s="21">
        <f>fixtures!C72</f>
        <v>4</v>
      </c>
      <c r="F11" s="21" t="s">
        <v>277</v>
      </c>
      <c r="G11" s="21">
        <f>fixtures!C76</f>
        <v>4</v>
      </c>
      <c r="H11" s="21">
        <f>fixtures!B71</f>
        <v>2</v>
      </c>
      <c r="I11" s="21">
        <f>fixtures!B72</f>
        <v>2</v>
      </c>
      <c r="J11" s="21">
        <f>fixtures!C74</f>
        <v>2</v>
      </c>
      <c r="K11" s="21">
        <f>fixtures!B73</f>
        <v>1</v>
      </c>
      <c r="L11" s="21">
        <f>fixtures!C69</f>
        <v>2</v>
      </c>
      <c r="M11" s="21" t="s">
        <v>277</v>
      </c>
      <c r="N11" s="21">
        <f>fixtures!B74</f>
        <v>4</v>
      </c>
      <c r="O11" s="21">
        <f>fixtures!B75</f>
        <v>2</v>
      </c>
      <c r="P11" s="21">
        <f>fixtures!C75</f>
        <v>4</v>
      </c>
      <c r="Q11" s="21">
        <f>fixtures!B76</f>
        <v>2</v>
      </c>
      <c r="R11" s="21">
        <f>fixtures!C73</f>
        <v>5</v>
      </c>
      <c r="S11" s="94">
        <f t="shared" si="0"/>
        <v>42</v>
      </c>
    </row>
    <row r="12" spans="1:19" ht="19.5" customHeight="1">
      <c r="A12" s="20">
        <v>40484</v>
      </c>
      <c r="B12" s="21">
        <v>10</v>
      </c>
      <c r="C12" s="21">
        <f>fixtures!H70</f>
        <v>1</v>
      </c>
      <c r="D12" s="21">
        <f>fixtures!G69</f>
        <v>5</v>
      </c>
      <c r="E12" s="21">
        <f>fixtures!G70</f>
        <v>5</v>
      </c>
      <c r="F12" s="21">
        <f>fixtures!H76</f>
        <v>3</v>
      </c>
      <c r="G12" s="21">
        <f>fixtures!G71</f>
        <v>2</v>
      </c>
      <c r="H12" s="21">
        <f>fixtures!H72</f>
        <v>1</v>
      </c>
      <c r="I12" s="21">
        <f>fixtures!G72</f>
        <v>5</v>
      </c>
      <c r="J12" s="21">
        <f>fixtures!H69</f>
        <v>1</v>
      </c>
      <c r="K12" s="21">
        <f>fixtures!G73</f>
        <v>2</v>
      </c>
      <c r="L12" s="21" t="s">
        <v>277</v>
      </c>
      <c r="M12" s="21" t="s">
        <v>277</v>
      </c>
      <c r="N12" s="21">
        <f>fixtures!H73</f>
        <v>4</v>
      </c>
      <c r="O12" s="21">
        <f>fixtures!H75</f>
        <v>0</v>
      </c>
      <c r="P12" s="21">
        <f>fixtures!H71</f>
        <v>4</v>
      </c>
      <c r="Q12" s="21">
        <f>fixtures!G75</f>
        <v>6</v>
      </c>
      <c r="R12" s="21">
        <f>fixtures!G76</f>
        <v>3</v>
      </c>
      <c r="S12" s="94">
        <f t="shared" si="0"/>
        <v>42</v>
      </c>
    </row>
    <row r="13" spans="1:19" ht="19.5" customHeight="1">
      <c r="A13" s="20">
        <v>40491</v>
      </c>
      <c r="B13" s="21">
        <v>11</v>
      </c>
      <c r="C13" s="21">
        <f>fixtures!B82</f>
        <v>1</v>
      </c>
      <c r="D13" s="21">
        <f>fixtures!C87</f>
        <v>4</v>
      </c>
      <c r="E13" s="21">
        <f>fixtures!C88</f>
        <v>1</v>
      </c>
      <c r="F13" s="21">
        <f>fixtures!C82</f>
        <v>5</v>
      </c>
      <c r="G13" s="21">
        <f>fixtures!B83</f>
        <v>2</v>
      </c>
      <c r="H13" s="21" t="s">
        <v>277</v>
      </c>
      <c r="I13" s="93">
        <f>fixtures!B85</f>
        <v>4</v>
      </c>
      <c r="J13" s="21">
        <f>fixtures!C86</f>
        <v>5</v>
      </c>
      <c r="K13" s="21">
        <f>fixtures!B86</f>
        <v>1</v>
      </c>
      <c r="L13" s="21">
        <f>fixtures!B87</f>
        <v>2</v>
      </c>
      <c r="M13" s="21" t="s">
        <v>277</v>
      </c>
      <c r="N13" s="21">
        <f>fixtures!B88</f>
        <v>5</v>
      </c>
      <c r="O13" s="21">
        <f>fixtures!C85</f>
        <v>2</v>
      </c>
      <c r="P13" s="21">
        <f>fixtures!B89</f>
        <v>4</v>
      </c>
      <c r="Q13" s="21">
        <f>fixtures!C89</f>
        <v>2</v>
      </c>
      <c r="R13" s="21">
        <f>fixtures!C83</f>
        <v>4</v>
      </c>
      <c r="S13" s="94">
        <f t="shared" si="0"/>
        <v>42</v>
      </c>
    </row>
    <row r="14" spans="1:19" ht="19.5" customHeight="1">
      <c r="A14" s="20">
        <v>40498</v>
      </c>
      <c r="B14" s="21">
        <v>12</v>
      </c>
      <c r="C14" s="21">
        <f>fixtures!G82</f>
        <v>4</v>
      </c>
      <c r="D14" s="21">
        <f>fixtures!H84</f>
        <v>4</v>
      </c>
      <c r="E14" s="21">
        <f>fixtures!G83</f>
        <v>4</v>
      </c>
      <c r="F14" s="21">
        <f>fixtures!G84</f>
        <v>2</v>
      </c>
      <c r="G14" s="21">
        <f>fixtures!H85</f>
        <v>3</v>
      </c>
      <c r="H14" s="21">
        <f>fixtures!H86</f>
        <v>2</v>
      </c>
      <c r="I14" s="21">
        <f>fixtures!H88</f>
        <v>1</v>
      </c>
      <c r="J14" s="21">
        <f>fixtures!G85</f>
        <v>3</v>
      </c>
      <c r="K14" s="21">
        <f>fixtures!H83</f>
        <v>2</v>
      </c>
      <c r="L14" s="21">
        <f>fixtures!H89</f>
        <v>1</v>
      </c>
      <c r="M14" s="21" t="s">
        <v>277</v>
      </c>
      <c r="N14" s="21">
        <f>fixtures!G86</f>
        <v>4</v>
      </c>
      <c r="O14" s="21" t="s">
        <v>277</v>
      </c>
      <c r="P14" s="21">
        <f>fixtures!G88</f>
        <v>5</v>
      </c>
      <c r="Q14" s="21">
        <f>fixtures!H82</f>
        <v>2</v>
      </c>
      <c r="R14" s="21">
        <f>fixtures!G89</f>
        <v>5</v>
      </c>
      <c r="S14" s="94">
        <f t="shared" si="0"/>
        <v>42</v>
      </c>
    </row>
    <row r="15" spans="1:19" ht="19.5" customHeight="1">
      <c r="A15" s="20">
        <v>40512</v>
      </c>
      <c r="B15" s="21">
        <v>13</v>
      </c>
      <c r="C15" s="21">
        <f>fixtures!C99</f>
        <v>5</v>
      </c>
      <c r="D15" s="21">
        <f>fixtures!B95</f>
        <v>4</v>
      </c>
      <c r="E15" s="21">
        <f>fixtures!C95</f>
        <v>2</v>
      </c>
      <c r="F15" s="21">
        <f>fixtures!B96</f>
        <v>4</v>
      </c>
      <c r="G15" s="21">
        <f>fixtures!C100</f>
        <v>3</v>
      </c>
      <c r="H15" s="21">
        <f>fixtures!B97</f>
        <v>1</v>
      </c>
      <c r="I15" s="21">
        <f>fixtures!B98</f>
        <v>2</v>
      </c>
      <c r="J15" s="21">
        <f>fixtures!C96</f>
        <v>2</v>
      </c>
      <c r="K15" s="21">
        <f>fixtures!B99</f>
        <v>1</v>
      </c>
      <c r="L15" s="21">
        <f>fixtures!B100</f>
        <v>3</v>
      </c>
      <c r="M15" s="21" t="s">
        <v>277</v>
      </c>
      <c r="N15" s="21">
        <f>fixtures!C102</f>
        <v>3</v>
      </c>
      <c r="O15" s="21">
        <f>fixtures!C97</f>
        <v>5</v>
      </c>
      <c r="P15" s="21" t="s">
        <v>277</v>
      </c>
      <c r="Q15" s="21">
        <f>fixtures!B102</f>
        <v>3</v>
      </c>
      <c r="R15" s="21">
        <f>fixtures!C98</f>
        <v>4</v>
      </c>
      <c r="S15" s="94">
        <f t="shared" si="0"/>
        <v>42</v>
      </c>
    </row>
    <row r="16" spans="1:19" ht="19.5" customHeight="1">
      <c r="A16" s="20">
        <v>40526</v>
      </c>
      <c r="B16" s="21">
        <v>14</v>
      </c>
      <c r="C16" s="21">
        <f>fixtures!H97</f>
        <v>1</v>
      </c>
      <c r="D16" s="21">
        <f>fixtures!G95</f>
        <v>4</v>
      </c>
      <c r="E16" s="21">
        <f>fixtures!H102</f>
        <v>3</v>
      </c>
      <c r="F16" s="21">
        <f>fixtures!H101</f>
        <v>4</v>
      </c>
      <c r="G16" s="21">
        <f>fixtures!G96</f>
        <v>1</v>
      </c>
      <c r="H16" s="21">
        <f>fixtures!H96</f>
        <v>5</v>
      </c>
      <c r="I16" s="21" t="s">
        <v>277</v>
      </c>
      <c r="J16" s="21">
        <f>fixtures!G97</f>
        <v>5</v>
      </c>
      <c r="K16" s="21">
        <f>fixtures!H95</f>
        <v>2</v>
      </c>
      <c r="L16" s="21">
        <f>fixtures!G98</f>
        <v>1</v>
      </c>
      <c r="M16" s="21" t="s">
        <v>277</v>
      </c>
      <c r="N16" s="21">
        <f>fixtures!H100</f>
        <v>5</v>
      </c>
      <c r="O16" s="21">
        <f>fixtures!G100</f>
        <v>1</v>
      </c>
      <c r="P16" s="21">
        <f>fixtures!H98</f>
        <v>5</v>
      </c>
      <c r="Q16" s="21">
        <f>fixtures!G101</f>
        <v>2</v>
      </c>
      <c r="R16" s="21">
        <f>fixtures!G102</f>
        <v>3</v>
      </c>
      <c r="S16" s="94">
        <f t="shared" si="0"/>
        <v>42</v>
      </c>
    </row>
    <row r="17" spans="1:19" ht="19.5" customHeight="1" thickBot="1">
      <c r="A17" s="66">
        <v>40533</v>
      </c>
      <c r="B17" s="52">
        <v>15</v>
      </c>
      <c r="C17" s="52">
        <f>fixtures!B108</f>
        <v>2</v>
      </c>
      <c r="D17" s="52">
        <f>fixtures!C115</f>
        <v>5</v>
      </c>
      <c r="E17" s="52">
        <f>fixtures!B109</f>
        <v>5</v>
      </c>
      <c r="F17" s="52">
        <f>fixtures!C109</f>
        <v>1</v>
      </c>
      <c r="G17" s="52">
        <f>fixtures!B110</f>
        <v>5</v>
      </c>
      <c r="H17" s="52">
        <f>fixtures!B111</f>
        <v>2</v>
      </c>
      <c r="I17" s="52">
        <f>fixtures!B112</f>
        <v>4</v>
      </c>
      <c r="J17" s="52">
        <f>fixtures!C111</f>
        <v>4</v>
      </c>
      <c r="K17" s="52">
        <f>fixtures!C113</f>
        <v>4</v>
      </c>
      <c r="L17" s="52">
        <f>fixtures!B113</f>
        <v>2</v>
      </c>
      <c r="M17" s="52" t="s">
        <v>277</v>
      </c>
      <c r="N17" s="52" t="s">
        <v>277</v>
      </c>
      <c r="O17" s="52">
        <f>fixtures!C110</f>
        <v>1</v>
      </c>
      <c r="P17" s="52">
        <f>fixtures!B115</f>
        <v>1</v>
      </c>
      <c r="Q17" s="52">
        <f>fixtures!C112</f>
        <v>2</v>
      </c>
      <c r="R17" s="52">
        <f>fixtures!C108</f>
        <v>4</v>
      </c>
      <c r="S17" s="94">
        <f t="shared" si="0"/>
        <v>42</v>
      </c>
    </row>
    <row r="18" spans="1:19" ht="19.5" customHeight="1">
      <c r="A18" s="50">
        <v>40540</v>
      </c>
      <c r="B18" s="51">
        <v>16</v>
      </c>
      <c r="C18" s="51">
        <f>fixtures!G108</f>
        <v>6</v>
      </c>
      <c r="D18" s="51">
        <f>fixtures!H110</f>
        <v>3</v>
      </c>
      <c r="E18" s="51">
        <f>fixtures!H114</f>
        <v>4</v>
      </c>
      <c r="F18" s="51">
        <f>fixtures!G109</f>
        <v>4</v>
      </c>
      <c r="G18" s="51">
        <f>fixtures!H108</f>
        <v>0</v>
      </c>
      <c r="H18" s="51">
        <f>fixtures!G111</f>
        <v>1</v>
      </c>
      <c r="I18" s="51">
        <f>fixtures!G110</f>
        <v>3</v>
      </c>
      <c r="J18" s="51">
        <f>fixtures!H115</f>
        <v>4</v>
      </c>
      <c r="K18" s="51">
        <f>fixtures!H113</f>
        <v>4</v>
      </c>
      <c r="L18" s="51">
        <f>fixtures!H111</f>
        <v>5</v>
      </c>
      <c r="M18" s="51" t="s">
        <v>277</v>
      </c>
      <c r="N18" s="51">
        <f>fixtures!H109</f>
        <v>2</v>
      </c>
      <c r="O18" s="51">
        <f>fixtures!G113</f>
        <v>2</v>
      </c>
      <c r="P18" s="51">
        <f>fixtures!G114</f>
        <v>2</v>
      </c>
      <c r="Q18" s="51">
        <f>fixtures!G115</f>
        <v>2</v>
      </c>
      <c r="R18" s="51" t="s">
        <v>277</v>
      </c>
      <c r="S18" s="94">
        <f t="shared" si="0"/>
        <v>42</v>
      </c>
    </row>
    <row r="19" spans="1:19" ht="19.5" customHeight="1">
      <c r="A19" s="20">
        <v>40547</v>
      </c>
      <c r="B19" s="21">
        <v>17</v>
      </c>
      <c r="C19" s="21">
        <f>fixtures!B121</f>
        <v>2</v>
      </c>
      <c r="D19" s="21">
        <f>fixtures!C121</f>
        <v>4</v>
      </c>
      <c r="E19" s="21">
        <f>fixtures!B122</f>
        <v>4</v>
      </c>
      <c r="F19" s="21">
        <f>fixtures!B123</f>
        <v>5</v>
      </c>
      <c r="G19" s="21">
        <f>fixtures!C127</f>
        <v>1</v>
      </c>
      <c r="H19" s="21">
        <f>fixtures!C122</f>
        <v>2</v>
      </c>
      <c r="I19" s="21">
        <f>fixtures!C125</f>
        <v>5</v>
      </c>
      <c r="J19" s="21" t="s">
        <v>277</v>
      </c>
      <c r="K19" s="21">
        <f>fixtures!B125</f>
        <v>1</v>
      </c>
      <c r="L19" s="21" t="str">
        <f>fixtures!B126</f>
        <v>P</v>
      </c>
      <c r="M19" s="21" t="s">
        <v>277</v>
      </c>
      <c r="N19" s="21">
        <f>fixtures!B127</f>
        <v>5</v>
      </c>
      <c r="O19" s="21">
        <f>fixtures!C128</f>
        <v>3</v>
      </c>
      <c r="P19" s="21">
        <f>fixtures!C123</f>
        <v>1</v>
      </c>
      <c r="Q19" s="21" t="str">
        <f>fixtures!C126</f>
        <v>P</v>
      </c>
      <c r="R19" s="21">
        <f>fixtures!B128</f>
        <v>3</v>
      </c>
      <c r="S19" s="94">
        <f t="shared" si="0"/>
        <v>36</v>
      </c>
    </row>
    <row r="20" spans="1:19" ht="19.5" customHeight="1">
      <c r="A20" s="20">
        <v>40554</v>
      </c>
      <c r="B20" s="21">
        <v>18</v>
      </c>
      <c r="C20" s="21">
        <f>fixtures!G121</f>
        <v>5</v>
      </c>
      <c r="D20" s="21" t="s">
        <v>277</v>
      </c>
      <c r="E20" s="21">
        <f>fixtures!G122</f>
        <v>5</v>
      </c>
      <c r="F20" s="21">
        <f>fixtures!H123</f>
        <v>5</v>
      </c>
      <c r="G20" s="21">
        <f>fixtures!G123</f>
        <v>1</v>
      </c>
      <c r="H20" s="21">
        <f>fixtures!G124</f>
        <v>1</v>
      </c>
      <c r="I20" s="21">
        <f>fixtures!G125</f>
        <v>6</v>
      </c>
      <c r="J20" s="21">
        <f>fixtures!H122</f>
        <v>1</v>
      </c>
      <c r="K20" s="21">
        <f>fixtures!H128</f>
        <v>2</v>
      </c>
      <c r="L20" s="21">
        <f>fixtures!H125</f>
        <v>0</v>
      </c>
      <c r="M20" s="21" t="s">
        <v>277</v>
      </c>
      <c r="N20" s="21">
        <f>fixtures!H127</f>
        <v>1</v>
      </c>
      <c r="O20" s="21">
        <f>fixtures!H121</f>
        <v>1</v>
      </c>
      <c r="P20" s="21">
        <f>fixtures!G127</f>
        <v>5</v>
      </c>
      <c r="Q20" s="21">
        <f>fixtures!G128</f>
        <v>4</v>
      </c>
      <c r="R20" s="21">
        <f>fixtures!H124</f>
        <v>5</v>
      </c>
      <c r="S20" s="94">
        <f t="shared" si="0"/>
        <v>42</v>
      </c>
    </row>
    <row r="21" spans="1:19" ht="19.5" customHeight="1">
      <c r="A21" s="20">
        <v>40561</v>
      </c>
      <c r="B21" s="21">
        <v>19</v>
      </c>
      <c r="C21" s="21">
        <f>fixtures!C137</f>
        <v>3</v>
      </c>
      <c r="D21" s="21">
        <f>fixtures!B134</f>
        <v>3</v>
      </c>
      <c r="E21" s="21" t="s">
        <v>277</v>
      </c>
      <c r="F21" s="21">
        <f>fixtures!C140</f>
        <v>6</v>
      </c>
      <c r="G21" s="21">
        <f>fixtures!B135</f>
        <v>6</v>
      </c>
      <c r="H21" s="21">
        <f>fixtures!B136</f>
        <v>2</v>
      </c>
      <c r="I21" s="21">
        <f>fixtures!B137</f>
        <v>3</v>
      </c>
      <c r="J21" s="21">
        <f>fixtures!C141</f>
        <v>2</v>
      </c>
      <c r="K21" s="21">
        <f>fixtures!C135</f>
        <v>0</v>
      </c>
      <c r="L21" s="21">
        <f>fixtures!B138</f>
        <v>2</v>
      </c>
      <c r="M21" s="21" t="s">
        <v>277</v>
      </c>
      <c r="N21" s="21">
        <f>fixtures!C138</f>
        <v>4</v>
      </c>
      <c r="O21" s="21">
        <f>fixtures!B140</f>
        <v>0</v>
      </c>
      <c r="P21" s="21">
        <f>fixtures!B141</f>
        <v>4</v>
      </c>
      <c r="Q21" s="21">
        <f>fixtures!C136</f>
        <v>4</v>
      </c>
      <c r="R21" s="21">
        <f>fixtures!C134</f>
        <v>3</v>
      </c>
      <c r="S21" s="94">
        <f t="shared" si="0"/>
        <v>42</v>
      </c>
    </row>
    <row r="22" spans="1:19" ht="19.5" customHeight="1">
      <c r="A22" s="20">
        <v>40568</v>
      </c>
      <c r="B22" s="21">
        <v>20</v>
      </c>
      <c r="C22" s="21" t="s">
        <v>277</v>
      </c>
      <c r="D22" s="21">
        <f>fixtures!H135</f>
        <v>6</v>
      </c>
      <c r="E22" s="21">
        <f>fixtures!H141</f>
        <v>2</v>
      </c>
      <c r="F22" s="21">
        <f>fixtures!H137</f>
        <v>5</v>
      </c>
      <c r="G22" s="21">
        <f>fixtures!G135</f>
        <v>0</v>
      </c>
      <c r="H22" s="21">
        <f>fixtures!H140</f>
        <v>1</v>
      </c>
      <c r="I22" s="21">
        <f>fixtures!H139</f>
        <v>2</v>
      </c>
      <c r="J22" s="21">
        <f>fixtures!G136</f>
        <v>1</v>
      </c>
      <c r="K22" s="21">
        <f>fixtures!G137</f>
        <v>1</v>
      </c>
      <c r="L22" s="21">
        <f>fixtures!G138</f>
        <v>1</v>
      </c>
      <c r="M22" s="21" t="s">
        <v>277</v>
      </c>
      <c r="N22" s="21">
        <f>fixtures!G139</f>
        <v>4</v>
      </c>
      <c r="O22" s="21">
        <f>fixtures!H138</f>
        <v>5</v>
      </c>
      <c r="P22" s="21">
        <f>fixtures!G140</f>
        <v>5</v>
      </c>
      <c r="Q22" s="21">
        <f>fixtures!G141</f>
        <v>4</v>
      </c>
      <c r="R22" s="21">
        <f>fixtures!H136</f>
        <v>5</v>
      </c>
      <c r="S22" s="94">
        <f t="shared" si="0"/>
        <v>42</v>
      </c>
    </row>
    <row r="23" spans="1:19" ht="19.5" customHeight="1">
      <c r="A23" s="20">
        <v>40575</v>
      </c>
      <c r="B23" s="21">
        <v>21</v>
      </c>
      <c r="C23" s="21">
        <f>fixtures!C152</f>
        <v>3</v>
      </c>
      <c r="D23" s="21">
        <f>fixtures!B147</f>
        <v>4</v>
      </c>
      <c r="E23" s="21">
        <f>fixtures!B148</f>
        <v>1</v>
      </c>
      <c r="F23" s="21">
        <f>fixtures!B149</f>
        <v>3</v>
      </c>
      <c r="G23" s="21">
        <f>fixtures!C148</f>
        <v>5</v>
      </c>
      <c r="H23" s="21">
        <f>fixtures!B150</f>
        <v>4</v>
      </c>
      <c r="I23" s="21">
        <f>fixtures!C151</f>
        <v>4</v>
      </c>
      <c r="J23" s="21">
        <f>fixtures!B151</f>
        <v>2</v>
      </c>
      <c r="K23" s="21">
        <f>fixtures!C150</f>
        <v>2</v>
      </c>
      <c r="L23" s="21">
        <f>fixtures!C149</f>
        <v>3</v>
      </c>
      <c r="M23" s="21" t="s">
        <v>277</v>
      </c>
      <c r="N23" s="21">
        <f>fixtures!B152</f>
        <v>3</v>
      </c>
      <c r="O23" s="21">
        <f>fixtures!C147</f>
        <v>2</v>
      </c>
      <c r="P23" s="21">
        <f>fixtures!C154</f>
        <v>3</v>
      </c>
      <c r="Q23" s="21" t="s">
        <v>277</v>
      </c>
      <c r="R23" s="21">
        <f>fixtures!B154</f>
        <v>3</v>
      </c>
      <c r="S23" s="94">
        <f t="shared" si="0"/>
        <v>42</v>
      </c>
    </row>
    <row r="24" spans="1:19" ht="19.5" customHeight="1">
      <c r="A24" s="20">
        <v>40589</v>
      </c>
      <c r="B24" s="21">
        <v>22</v>
      </c>
      <c r="C24" s="21">
        <f>fixtures!H153</f>
        <v>2</v>
      </c>
      <c r="D24" s="21">
        <f>fixtures!G147</f>
        <v>2</v>
      </c>
      <c r="E24" s="21">
        <f>fixtures!H152</f>
        <v>6</v>
      </c>
      <c r="F24" s="21">
        <f>fixtures!G148</f>
        <v>3</v>
      </c>
      <c r="G24" s="21">
        <f>fixtures!H149</f>
        <v>4</v>
      </c>
      <c r="H24" s="21">
        <f>fixtures!H148</f>
        <v>3</v>
      </c>
      <c r="I24" s="21">
        <f>fixtures!G149</f>
        <v>2</v>
      </c>
      <c r="J24" s="21">
        <f>fixtures!H150</f>
        <v>2</v>
      </c>
      <c r="K24" s="21" t="s">
        <v>277</v>
      </c>
      <c r="L24" s="21">
        <f>fixtures!G150</f>
        <v>4</v>
      </c>
      <c r="M24" s="21" t="s">
        <v>277</v>
      </c>
      <c r="N24" s="21">
        <f>fixtures!H154</f>
        <v>5</v>
      </c>
      <c r="O24" s="21">
        <f>fixtures!G152</f>
        <v>0</v>
      </c>
      <c r="P24" s="21">
        <f>fixtures!G153</f>
        <v>4</v>
      </c>
      <c r="Q24" s="21">
        <f>fixtures!H147</f>
        <v>4</v>
      </c>
      <c r="R24" s="21">
        <f>fixtures!G154</f>
        <v>1</v>
      </c>
      <c r="S24" s="94">
        <f t="shared" si="0"/>
        <v>42</v>
      </c>
    </row>
    <row r="25" spans="1:19" ht="19.5" customHeight="1">
      <c r="A25" s="20">
        <v>40596</v>
      </c>
      <c r="B25" s="21">
        <v>23</v>
      </c>
      <c r="C25" s="21">
        <f>fixtures!B160</f>
        <v>2</v>
      </c>
      <c r="D25" s="21">
        <f>fixtures!C165</f>
        <v>5</v>
      </c>
      <c r="E25" s="21">
        <f>fixtures!B161</f>
        <v>2</v>
      </c>
      <c r="F25" s="21">
        <f>fixtures!C163</f>
        <v>2</v>
      </c>
      <c r="G25" s="21" t="s">
        <v>277</v>
      </c>
      <c r="H25" s="21">
        <f>fixtures!C160</f>
        <v>4</v>
      </c>
      <c r="I25" s="21">
        <f>fixtures!B163</f>
        <v>4</v>
      </c>
      <c r="J25" s="21">
        <f>fixtures!C166</f>
        <v>2</v>
      </c>
      <c r="K25" s="21">
        <f>fixtures!B164</f>
        <v>1</v>
      </c>
      <c r="L25" s="21">
        <f>fixtures!C161</f>
        <v>4</v>
      </c>
      <c r="M25" s="21" t="s">
        <v>277</v>
      </c>
      <c r="N25" s="21">
        <f>fixtures!B165</f>
        <v>1</v>
      </c>
      <c r="O25" s="21">
        <f>fixtures!B166</f>
        <v>4</v>
      </c>
      <c r="P25" s="21">
        <f>fixtures!C164</f>
        <v>5</v>
      </c>
      <c r="Q25" s="21">
        <f>fixtures!B167</f>
        <v>3</v>
      </c>
      <c r="R25" s="21">
        <f>fixtures!C167</f>
        <v>3</v>
      </c>
      <c r="S25" s="94">
        <f t="shared" si="0"/>
        <v>42</v>
      </c>
    </row>
    <row r="26" spans="1:19" ht="19.5" customHeight="1">
      <c r="A26" s="20">
        <v>40603</v>
      </c>
      <c r="B26" s="21">
        <v>24</v>
      </c>
      <c r="C26" s="21">
        <f>fixtures!H164</f>
        <v>3</v>
      </c>
      <c r="D26" s="21">
        <f>fixtures!G160</f>
        <v>4</v>
      </c>
      <c r="E26" s="21">
        <f>fixtures!G161</f>
        <v>1</v>
      </c>
      <c r="F26" s="21" t="s">
        <v>277</v>
      </c>
      <c r="G26" s="21">
        <f>fixtures!G162</f>
        <v>6</v>
      </c>
      <c r="H26" s="21">
        <f>fixtures!H160</f>
        <v>2</v>
      </c>
      <c r="I26" s="21">
        <f>fixtures!H161</f>
        <v>5</v>
      </c>
      <c r="J26" s="21">
        <f>fixtures!G163</f>
        <v>3</v>
      </c>
      <c r="K26" s="21">
        <f>fixtures!H167</f>
        <v>2</v>
      </c>
      <c r="L26" s="21">
        <f>fixtures!G164</f>
        <v>3</v>
      </c>
      <c r="M26" s="21" t="s">
        <v>277</v>
      </c>
      <c r="N26" s="21">
        <f>fixtures!H163</f>
        <v>3</v>
      </c>
      <c r="O26" s="21">
        <f>fixtures!H166</f>
        <v>4</v>
      </c>
      <c r="P26" s="21">
        <f>fixtures!G166</f>
        <v>2</v>
      </c>
      <c r="Q26" s="21">
        <f>fixtures!H162</f>
        <v>0</v>
      </c>
      <c r="R26" s="21">
        <f>fixtures!G167</f>
        <v>4</v>
      </c>
      <c r="S26" s="94">
        <f t="shared" si="0"/>
        <v>42</v>
      </c>
    </row>
    <row r="27" spans="1:19" ht="19.5" customHeight="1">
      <c r="A27" s="20">
        <v>40610</v>
      </c>
      <c r="B27" s="21">
        <v>25</v>
      </c>
      <c r="C27" s="21">
        <f>fixtures!B173</f>
        <v>2</v>
      </c>
      <c r="D27" s="21">
        <f>fixtures!C176</f>
        <v>4</v>
      </c>
      <c r="E27" s="21">
        <f>fixtures!C173</f>
        <v>4</v>
      </c>
      <c r="F27" s="21">
        <f>fixtures!B174</f>
        <v>1</v>
      </c>
      <c r="G27" s="21">
        <f>fixtures!C180</f>
        <v>2</v>
      </c>
      <c r="H27" s="21">
        <f>fixtures!B175</f>
        <v>5</v>
      </c>
      <c r="I27" s="21">
        <f>fixtures!C175</f>
        <v>1</v>
      </c>
      <c r="J27" s="21">
        <f>fixtures!B176</f>
        <v>2</v>
      </c>
      <c r="K27" s="21">
        <f>fixtures!C178</f>
        <v>0</v>
      </c>
      <c r="L27" s="21" t="s">
        <v>277</v>
      </c>
      <c r="M27" s="21" t="s">
        <v>277</v>
      </c>
      <c r="N27" s="21">
        <f>fixtures!B178</f>
        <v>6</v>
      </c>
      <c r="O27" s="21">
        <f>fixtures!B179</f>
        <v>2</v>
      </c>
      <c r="P27" s="21">
        <f>fixtures!B180</f>
        <v>4</v>
      </c>
      <c r="Q27" s="21">
        <f>fixtures!C179</f>
        <v>4</v>
      </c>
      <c r="R27" s="21">
        <f>fixtures!C174</f>
        <v>5</v>
      </c>
      <c r="S27" s="94">
        <f t="shared" si="0"/>
        <v>42</v>
      </c>
    </row>
    <row r="28" spans="1:19" ht="19.5" customHeight="1">
      <c r="A28" s="20">
        <v>40617</v>
      </c>
      <c r="B28" s="21">
        <v>26</v>
      </c>
      <c r="C28" s="21">
        <f>fixtures!H175</f>
        <v>2</v>
      </c>
      <c r="D28" s="21">
        <f>fixtures!G173</f>
        <v>5</v>
      </c>
      <c r="E28" s="21">
        <f>fixtures!G174</f>
        <v>5</v>
      </c>
      <c r="F28" s="21">
        <f>fixtures!G175</f>
        <v>4</v>
      </c>
      <c r="G28" s="21">
        <f>fixtures!H180</f>
        <v>2</v>
      </c>
      <c r="H28" s="21" t="s">
        <v>277</v>
      </c>
      <c r="I28" s="21">
        <f>fixtures!H178</f>
        <v>4</v>
      </c>
      <c r="J28" s="21">
        <f>fixtures!G176</f>
        <v>2</v>
      </c>
      <c r="K28" s="21">
        <f>fixtures!H176</f>
        <v>4</v>
      </c>
      <c r="L28" s="21">
        <f>fixtures!H173</f>
        <v>1</v>
      </c>
      <c r="M28" s="21" t="s">
        <v>277</v>
      </c>
      <c r="N28" s="21">
        <f>fixtures!H174</f>
        <v>1</v>
      </c>
      <c r="O28" s="21">
        <f>fixtures!G178</f>
        <v>2</v>
      </c>
      <c r="P28" s="21">
        <f>fixtures!H179</f>
        <v>2</v>
      </c>
      <c r="Q28" s="21">
        <f>fixtures!G179</f>
        <v>4</v>
      </c>
      <c r="R28" s="21">
        <f>fixtures!G180</f>
        <v>4</v>
      </c>
      <c r="S28" s="94">
        <f t="shared" si="0"/>
        <v>42</v>
      </c>
    </row>
    <row r="29" spans="1:19" ht="19.5" customHeight="1">
      <c r="A29" s="20">
        <v>40624</v>
      </c>
      <c r="B29" s="21">
        <v>27</v>
      </c>
      <c r="C29" s="21">
        <f>fixtures!C193</f>
        <v>0</v>
      </c>
      <c r="D29" s="21">
        <f>fixtures!B186</f>
        <v>5</v>
      </c>
      <c r="E29" s="21">
        <f>fixtures!C190</f>
        <v>2</v>
      </c>
      <c r="F29" s="21">
        <f>fixtures!C186</f>
        <v>1</v>
      </c>
      <c r="G29" s="21">
        <f>fixtures!B187</f>
        <v>4</v>
      </c>
      <c r="H29" s="21">
        <f>fixtures!B188</f>
        <v>1</v>
      </c>
      <c r="I29" s="21">
        <f>fixtures!B189</f>
        <v>2</v>
      </c>
      <c r="J29" s="21">
        <f>fixtures!C187</f>
        <v>2</v>
      </c>
      <c r="K29" s="21">
        <f>fixtures!B190</f>
        <v>4</v>
      </c>
      <c r="L29" s="21">
        <f>fixtures!B191</f>
        <v>1</v>
      </c>
      <c r="M29" s="21" t="s">
        <v>277</v>
      </c>
      <c r="N29" s="21">
        <f>fixtures!C188</f>
        <v>5</v>
      </c>
      <c r="O29" s="21" t="s">
        <v>277</v>
      </c>
      <c r="P29" s="21">
        <f>fixtures!C189</f>
        <v>4</v>
      </c>
      <c r="Q29" s="21">
        <f>fixtures!B193</f>
        <v>6</v>
      </c>
      <c r="R29" s="21">
        <f>fixtures!C191</f>
        <v>5</v>
      </c>
      <c r="S29" s="94">
        <f t="shared" si="0"/>
        <v>42</v>
      </c>
    </row>
    <row r="30" spans="1:19" ht="19.5" customHeight="1">
      <c r="A30" s="20">
        <v>40631</v>
      </c>
      <c r="B30" s="21">
        <v>28</v>
      </c>
      <c r="C30" s="21">
        <f>fixtures!G186</f>
        <v>5</v>
      </c>
      <c r="D30" s="21">
        <f>fixtures!H187</f>
        <v>4</v>
      </c>
      <c r="E30" s="21">
        <f>fixtures!G187</f>
        <v>2</v>
      </c>
      <c r="F30" s="21">
        <f>fixtures!H189</f>
        <v>5</v>
      </c>
      <c r="G30" s="21">
        <f>fixtures!G188</f>
        <v>4</v>
      </c>
      <c r="H30" s="21">
        <f>fixtures!H191</f>
        <v>6</v>
      </c>
      <c r="I30" s="21">
        <f>fixtures!H193</f>
        <v>1</v>
      </c>
      <c r="J30" s="21">
        <f>fixtures!G189</f>
        <v>1</v>
      </c>
      <c r="K30" s="21">
        <f>fixtures!H186</f>
        <v>1</v>
      </c>
      <c r="L30" s="21">
        <f>fixtures!H188</f>
        <v>2</v>
      </c>
      <c r="M30" s="21" t="s">
        <v>277</v>
      </c>
      <c r="N30" s="21">
        <f>fixtures!G190</f>
        <v>5</v>
      </c>
      <c r="O30" s="21">
        <f>fixtures!G191</f>
        <v>0</v>
      </c>
      <c r="P30" s="21" t="s">
        <v>277</v>
      </c>
      <c r="Q30" s="21">
        <f>fixtures!H190</f>
        <v>1</v>
      </c>
      <c r="R30" s="21">
        <f>fixtures!G193</f>
        <v>5</v>
      </c>
      <c r="S30" s="94">
        <f t="shared" si="0"/>
        <v>42</v>
      </c>
    </row>
    <row r="31" spans="1:19" ht="19.5" customHeight="1">
      <c r="A31" s="20">
        <v>40638</v>
      </c>
      <c r="B31" s="21">
        <v>29</v>
      </c>
      <c r="C31" s="21">
        <f>fixtures!B199</f>
        <v>5</v>
      </c>
      <c r="D31" s="21">
        <f>fixtures!C204</f>
        <v>5</v>
      </c>
      <c r="E31" s="21">
        <f>fixtures!C190</f>
        <v>2</v>
      </c>
      <c r="F31" s="21">
        <f>fixtures!B201</f>
        <v>4</v>
      </c>
      <c r="G31" s="21">
        <f>fixtures!C202</f>
        <v>2</v>
      </c>
      <c r="H31" s="21">
        <f>fixtures!B202</f>
        <v>4</v>
      </c>
      <c r="I31" s="21" t="s">
        <v>277</v>
      </c>
      <c r="J31" s="21">
        <f>fixtures!C199</f>
        <v>1</v>
      </c>
      <c r="K31" s="21">
        <f>fixtures!B204</f>
        <v>1</v>
      </c>
      <c r="L31" s="21">
        <f>fixtures!C206</f>
        <v>2</v>
      </c>
      <c r="M31" s="21" t="s">
        <v>277</v>
      </c>
      <c r="N31" s="21">
        <f>fixtures!B205</f>
        <v>5</v>
      </c>
      <c r="O31" s="21">
        <f>fixtures!C205</f>
        <v>1</v>
      </c>
      <c r="P31" s="21">
        <f>fixtures!B206</f>
        <v>4</v>
      </c>
      <c r="Q31" s="21">
        <f>fixtures!C201</f>
        <v>2</v>
      </c>
      <c r="R31" s="21">
        <f>fixtures!C200</f>
        <v>4</v>
      </c>
      <c r="S31" s="94">
        <f t="shared" si="0"/>
        <v>42</v>
      </c>
    </row>
    <row r="32" spans="1:19" ht="19.5" customHeight="1">
      <c r="A32" s="20">
        <v>40645</v>
      </c>
      <c r="B32" s="21">
        <v>30</v>
      </c>
      <c r="C32" s="21">
        <f>fixtures!H206</f>
        <v>3</v>
      </c>
      <c r="D32" s="21">
        <f>fixtures!G199</f>
        <v>4</v>
      </c>
      <c r="E32" s="21">
        <f>fixtures!H200</f>
        <v>4</v>
      </c>
      <c r="F32" s="21">
        <f>fixtures!G200</f>
        <v>2</v>
      </c>
      <c r="G32" s="21">
        <f>fixtures!H204</f>
        <v>4</v>
      </c>
      <c r="H32" s="21">
        <f>fixtures!H201</f>
        <v>4</v>
      </c>
      <c r="I32" s="21">
        <f>fixtures!H205</f>
        <v>4</v>
      </c>
      <c r="J32" s="21">
        <f>fixtures!G201</f>
        <v>2</v>
      </c>
      <c r="K32" s="21">
        <f>fixtures!G202</f>
        <v>2</v>
      </c>
      <c r="L32" s="21">
        <f>fixtures!H202</f>
        <v>4</v>
      </c>
      <c r="M32" s="21" t="s">
        <v>277</v>
      </c>
      <c r="N32" s="21" t="s">
        <v>277</v>
      </c>
      <c r="O32" s="21">
        <f>fixtures!G204</f>
        <v>2</v>
      </c>
      <c r="P32" s="21">
        <f>fixtures!H199</f>
        <v>2</v>
      </c>
      <c r="Q32" s="21">
        <f>fixtures!G205</f>
        <v>2</v>
      </c>
      <c r="R32" s="21">
        <f>fixtures!G206</f>
        <v>3</v>
      </c>
      <c r="S32" s="94">
        <f t="shared" si="0"/>
        <v>42</v>
      </c>
    </row>
    <row r="33" spans="1:18" s="49" customFormat="1" ht="27.75" customHeight="1" thickBot="1">
      <c r="A33" s="143" t="s">
        <v>32</v>
      </c>
      <c r="B33" s="144"/>
      <c r="C33" s="145">
        <f>SUM(C3:C32)</f>
        <v>85</v>
      </c>
      <c r="D33" s="145">
        <f aca="true" t="shared" si="1" ref="D33:R33">SUM(D3:D32)</f>
        <v>117</v>
      </c>
      <c r="E33" s="145">
        <f t="shared" si="1"/>
        <v>89</v>
      </c>
      <c r="F33" s="145">
        <f t="shared" si="1"/>
        <v>89</v>
      </c>
      <c r="G33" s="145">
        <f t="shared" si="1"/>
        <v>84</v>
      </c>
      <c r="H33" s="145">
        <f t="shared" si="1"/>
        <v>76</v>
      </c>
      <c r="I33" s="145">
        <f t="shared" si="1"/>
        <v>91</v>
      </c>
      <c r="J33" s="145">
        <f t="shared" si="1"/>
        <v>71</v>
      </c>
      <c r="K33" s="145">
        <f t="shared" si="1"/>
        <v>63</v>
      </c>
      <c r="L33" s="145">
        <f t="shared" si="1"/>
        <v>62</v>
      </c>
      <c r="M33" s="145">
        <f t="shared" si="1"/>
        <v>0</v>
      </c>
      <c r="N33" s="145">
        <f t="shared" si="1"/>
        <v>100</v>
      </c>
      <c r="O33" s="145">
        <f t="shared" si="1"/>
        <v>50</v>
      </c>
      <c r="P33" s="145">
        <f t="shared" si="1"/>
        <v>95</v>
      </c>
      <c r="Q33" s="145">
        <f t="shared" si="1"/>
        <v>79</v>
      </c>
      <c r="R33" s="145">
        <f t="shared" si="1"/>
        <v>103</v>
      </c>
    </row>
    <row r="34" spans="1:18" ht="19.5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9.5" customHeight="1">
      <c r="A35" s="25"/>
      <c r="B35" s="26" t="s">
        <v>29</v>
      </c>
      <c r="C35" s="26">
        <f>COUNTIF(C3:C32,"6")</f>
        <v>1</v>
      </c>
      <c r="D35" s="26">
        <f aca="true" t="shared" si="2" ref="D35:P35">COUNTIF(D3:D32,"6")</f>
        <v>3</v>
      </c>
      <c r="E35" s="26">
        <f t="shared" si="2"/>
        <v>1</v>
      </c>
      <c r="F35" s="26">
        <f t="shared" si="2"/>
        <v>1</v>
      </c>
      <c r="G35" s="26">
        <f t="shared" si="2"/>
        <v>2</v>
      </c>
      <c r="H35" s="26">
        <f t="shared" si="2"/>
        <v>1</v>
      </c>
      <c r="I35" s="26">
        <f t="shared" si="2"/>
        <v>1</v>
      </c>
      <c r="J35" s="26">
        <f t="shared" si="2"/>
        <v>0</v>
      </c>
      <c r="K35" s="26">
        <f t="shared" si="2"/>
        <v>0</v>
      </c>
      <c r="L35" s="26">
        <f t="shared" si="2"/>
        <v>0</v>
      </c>
      <c r="M35" s="26">
        <f t="shared" si="2"/>
        <v>0</v>
      </c>
      <c r="N35" s="26">
        <f t="shared" si="2"/>
        <v>1</v>
      </c>
      <c r="O35" s="26">
        <f t="shared" si="2"/>
        <v>0</v>
      </c>
      <c r="P35" s="26">
        <f t="shared" si="2"/>
        <v>0</v>
      </c>
      <c r="Q35" s="26">
        <f>COUNTIF(Q3:Q32,"6")</f>
        <v>2</v>
      </c>
      <c r="R35" s="26">
        <f>COUNTIF(R3:R32,"6")</f>
        <v>0</v>
      </c>
    </row>
    <row r="36" spans="1:18" ht="19.5" customHeight="1">
      <c r="A36" s="25"/>
      <c r="B36" s="26" t="s">
        <v>163</v>
      </c>
      <c r="C36" s="26">
        <f>COUNTIF(C2:C32,"5.5")</f>
        <v>0</v>
      </c>
      <c r="D36" s="26">
        <f aca="true" t="shared" si="3" ref="D36:P36">COUNTIF(D2:D32,"5.5")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  <c r="O36" s="26">
        <f t="shared" si="3"/>
        <v>0</v>
      </c>
      <c r="P36" s="26">
        <f t="shared" si="3"/>
        <v>0</v>
      </c>
      <c r="Q36" s="26">
        <f>COUNTIF(Q2:Q32,"5.5")</f>
        <v>0</v>
      </c>
      <c r="R36" s="26">
        <f>COUNTIF(R2:R32,"5.5")</f>
        <v>0</v>
      </c>
    </row>
    <row r="37" spans="1:18" ht="19.5" customHeight="1">
      <c r="A37" s="25"/>
      <c r="B37" s="26" t="s">
        <v>19</v>
      </c>
      <c r="C37" s="26">
        <f>COUNTIF(C3:C32,"5")</f>
        <v>6</v>
      </c>
      <c r="D37" s="26">
        <f aca="true" t="shared" si="4" ref="D37:P37">COUNTIF(D3:D32,"5")</f>
        <v>6</v>
      </c>
      <c r="E37" s="26">
        <f t="shared" si="4"/>
        <v>5</v>
      </c>
      <c r="F37" s="26">
        <f t="shared" si="4"/>
        <v>6</v>
      </c>
      <c r="G37" s="26">
        <f t="shared" si="4"/>
        <v>4</v>
      </c>
      <c r="H37" s="26">
        <f t="shared" si="4"/>
        <v>3</v>
      </c>
      <c r="I37" s="26">
        <f t="shared" si="4"/>
        <v>4</v>
      </c>
      <c r="J37" s="26">
        <f t="shared" si="4"/>
        <v>4</v>
      </c>
      <c r="K37" s="26">
        <f t="shared" si="4"/>
        <v>0</v>
      </c>
      <c r="L37" s="26">
        <f t="shared" si="4"/>
        <v>1</v>
      </c>
      <c r="M37" s="26">
        <f t="shared" si="4"/>
        <v>0</v>
      </c>
      <c r="N37" s="26">
        <f t="shared" si="4"/>
        <v>8</v>
      </c>
      <c r="O37" s="26">
        <f t="shared" si="4"/>
        <v>2</v>
      </c>
      <c r="P37" s="26">
        <f t="shared" si="4"/>
        <v>5</v>
      </c>
      <c r="Q37" s="26">
        <f>COUNTIF(Q3:Q32,"5")</f>
        <v>1</v>
      </c>
      <c r="R37" s="26">
        <f>COUNTIF(R3:R32,"5")</f>
        <v>8</v>
      </c>
    </row>
    <row r="38" spans="1:18" ht="19.5" customHeight="1">
      <c r="A38" s="25"/>
      <c r="B38" s="26" t="s">
        <v>20</v>
      </c>
      <c r="C38" s="26">
        <f>COUNTIF(C3:C32,"4")</f>
        <v>4</v>
      </c>
      <c r="D38" s="26">
        <f aca="true" t="shared" si="5" ref="D38:P38">COUNTIF(D3:D32,"4")</f>
        <v>14</v>
      </c>
      <c r="E38" s="26">
        <f t="shared" si="5"/>
        <v>7</v>
      </c>
      <c r="F38" s="26">
        <f t="shared" si="5"/>
        <v>7</v>
      </c>
      <c r="G38" s="26">
        <f t="shared" si="5"/>
        <v>6</v>
      </c>
      <c r="H38" s="26">
        <f t="shared" si="5"/>
        <v>5</v>
      </c>
      <c r="I38" s="26">
        <f t="shared" si="5"/>
        <v>9</v>
      </c>
      <c r="J38" s="26">
        <f t="shared" si="5"/>
        <v>3</v>
      </c>
      <c r="K38" s="26">
        <f t="shared" si="5"/>
        <v>9</v>
      </c>
      <c r="L38" s="26">
        <f t="shared" si="5"/>
        <v>3</v>
      </c>
      <c r="M38" s="26">
        <f t="shared" si="5"/>
        <v>0</v>
      </c>
      <c r="N38" s="26">
        <f t="shared" si="5"/>
        <v>8</v>
      </c>
      <c r="O38" s="26">
        <f t="shared" si="5"/>
        <v>2</v>
      </c>
      <c r="P38" s="26">
        <f t="shared" si="5"/>
        <v>11</v>
      </c>
      <c r="Q38" s="26">
        <f>COUNTIF(Q3:Q32,"4")</f>
        <v>8</v>
      </c>
      <c r="R38" s="26">
        <f>COUNTIF(R3:R32,"4")</f>
        <v>8</v>
      </c>
    </row>
    <row r="39" spans="1:18" ht="19.5" customHeight="1">
      <c r="A39" s="25"/>
      <c r="B39" s="26" t="s">
        <v>159</v>
      </c>
      <c r="C39" s="26">
        <f>COUNTIF(C4:C32,"3.5")</f>
        <v>0</v>
      </c>
      <c r="D39" s="26">
        <f aca="true" t="shared" si="6" ref="D39:P39">COUNTIF(D4:D32,"3.5")</f>
        <v>0</v>
      </c>
      <c r="E39" s="26">
        <f t="shared" si="6"/>
        <v>0</v>
      </c>
      <c r="F39" s="26">
        <f t="shared" si="6"/>
        <v>0</v>
      </c>
      <c r="G39" s="26">
        <f t="shared" si="6"/>
        <v>0</v>
      </c>
      <c r="H39" s="26">
        <f t="shared" si="6"/>
        <v>0</v>
      </c>
      <c r="I39" s="26">
        <f t="shared" si="6"/>
        <v>0</v>
      </c>
      <c r="J39" s="26">
        <f t="shared" si="6"/>
        <v>0</v>
      </c>
      <c r="K39" s="26">
        <f t="shared" si="6"/>
        <v>0</v>
      </c>
      <c r="L39" s="26">
        <f t="shared" si="6"/>
        <v>0</v>
      </c>
      <c r="M39" s="26">
        <f t="shared" si="6"/>
        <v>0</v>
      </c>
      <c r="N39" s="26">
        <f t="shared" si="6"/>
        <v>0</v>
      </c>
      <c r="O39" s="26">
        <f t="shared" si="6"/>
        <v>0</v>
      </c>
      <c r="P39" s="26">
        <f t="shared" si="6"/>
        <v>0</v>
      </c>
      <c r="Q39" s="26">
        <f>COUNTIF(Q4:Q32,"3.5")</f>
        <v>0</v>
      </c>
      <c r="R39" s="26">
        <f>COUNTIF(R4:R32,"3.5")</f>
        <v>0</v>
      </c>
    </row>
    <row r="40" spans="1:18" ht="19.5" customHeight="1">
      <c r="A40" s="26" t="s">
        <v>21</v>
      </c>
      <c r="B40" s="42"/>
      <c r="C40" s="39">
        <f>SUM(C35:C39)</f>
        <v>11</v>
      </c>
      <c r="D40" s="39">
        <f aca="true" t="shared" si="7" ref="D40:R40">SUM(D35:D39)</f>
        <v>23</v>
      </c>
      <c r="E40" s="39">
        <f t="shared" si="7"/>
        <v>13</v>
      </c>
      <c r="F40" s="39">
        <f t="shared" si="7"/>
        <v>14</v>
      </c>
      <c r="G40" s="39">
        <f t="shared" si="7"/>
        <v>12</v>
      </c>
      <c r="H40" s="39">
        <f t="shared" si="7"/>
        <v>9</v>
      </c>
      <c r="I40" s="39">
        <f t="shared" si="7"/>
        <v>14</v>
      </c>
      <c r="J40" s="39">
        <f t="shared" si="7"/>
        <v>7</v>
      </c>
      <c r="K40" s="39">
        <f t="shared" si="7"/>
        <v>9</v>
      </c>
      <c r="L40" s="39">
        <f t="shared" si="7"/>
        <v>4</v>
      </c>
      <c r="M40" s="39">
        <f t="shared" si="7"/>
        <v>0</v>
      </c>
      <c r="N40" s="39">
        <f t="shared" si="7"/>
        <v>17</v>
      </c>
      <c r="O40" s="39">
        <f t="shared" si="7"/>
        <v>4</v>
      </c>
      <c r="P40" s="39">
        <f t="shared" si="7"/>
        <v>16</v>
      </c>
      <c r="Q40" s="39">
        <f t="shared" si="7"/>
        <v>11</v>
      </c>
      <c r="R40" s="39">
        <f t="shared" si="7"/>
        <v>16</v>
      </c>
    </row>
    <row r="41" spans="1:18" ht="19.5" customHeight="1">
      <c r="A41" s="26"/>
      <c r="B41" s="4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9.5" customHeight="1">
      <c r="A42" s="25" t="s">
        <v>33</v>
      </c>
      <c r="B42" s="26" t="s">
        <v>30</v>
      </c>
      <c r="C42" s="26">
        <f>COUNTIF(C3:C32,"3")</f>
        <v>5</v>
      </c>
      <c r="D42" s="26">
        <f aca="true" t="shared" si="8" ref="D42:P42">COUNTIF(D3:D32,"3")</f>
        <v>3</v>
      </c>
      <c r="E42" s="26">
        <f t="shared" si="8"/>
        <v>4</v>
      </c>
      <c r="F42" s="26">
        <f t="shared" si="8"/>
        <v>3</v>
      </c>
      <c r="G42" s="26">
        <f t="shared" si="8"/>
        <v>3</v>
      </c>
      <c r="H42" s="26">
        <f t="shared" si="8"/>
        <v>3</v>
      </c>
      <c r="I42" s="26">
        <f t="shared" si="8"/>
        <v>4</v>
      </c>
      <c r="J42" s="26">
        <f t="shared" si="8"/>
        <v>3</v>
      </c>
      <c r="K42" s="26">
        <f t="shared" si="8"/>
        <v>1</v>
      </c>
      <c r="L42" s="26">
        <f t="shared" si="8"/>
        <v>7</v>
      </c>
      <c r="M42" s="26">
        <f t="shared" si="8"/>
        <v>0</v>
      </c>
      <c r="N42" s="26">
        <f t="shared" si="8"/>
        <v>4</v>
      </c>
      <c r="O42" s="26">
        <f t="shared" si="8"/>
        <v>2</v>
      </c>
      <c r="P42" s="26">
        <f t="shared" si="8"/>
        <v>4</v>
      </c>
      <c r="Q42" s="26">
        <f>COUNTIF(Q3:Q32,"3")</f>
        <v>4</v>
      </c>
      <c r="R42" s="26">
        <f>COUNTIF(R3:R32,"3")</f>
        <v>8</v>
      </c>
    </row>
    <row r="44" spans="1:18" ht="19.5" customHeight="1">
      <c r="A44" s="25"/>
      <c r="B44" s="26" t="s">
        <v>160</v>
      </c>
      <c r="C44" s="26">
        <f>COUNTIF(C2:C32,"2.5")</f>
        <v>0</v>
      </c>
      <c r="D44" s="26">
        <f aca="true" t="shared" si="9" ref="D44:P44">COUNTIF(D2:D32,"2.5")</f>
        <v>0</v>
      </c>
      <c r="E44" s="26">
        <f t="shared" si="9"/>
        <v>0</v>
      </c>
      <c r="F44" s="26">
        <f t="shared" si="9"/>
        <v>0</v>
      </c>
      <c r="G44" s="26">
        <f t="shared" si="9"/>
        <v>0</v>
      </c>
      <c r="H44" s="26">
        <f t="shared" si="9"/>
        <v>0</v>
      </c>
      <c r="I44" s="26">
        <f t="shared" si="9"/>
        <v>0</v>
      </c>
      <c r="J44" s="26">
        <f t="shared" si="9"/>
        <v>0</v>
      </c>
      <c r="K44" s="26">
        <f t="shared" si="9"/>
        <v>0</v>
      </c>
      <c r="L44" s="26">
        <f t="shared" si="9"/>
        <v>0</v>
      </c>
      <c r="M44" s="26">
        <f t="shared" si="9"/>
        <v>0</v>
      </c>
      <c r="N44" s="26">
        <f t="shared" si="9"/>
        <v>0</v>
      </c>
      <c r="O44" s="26">
        <f t="shared" si="9"/>
        <v>0</v>
      </c>
      <c r="P44" s="26">
        <f t="shared" si="9"/>
        <v>0</v>
      </c>
      <c r="Q44" s="26">
        <f>COUNTIF(Q2:Q32,"2.5")</f>
        <v>0</v>
      </c>
      <c r="R44" s="26">
        <f>COUNTIF(R2:R32,"2.5")</f>
        <v>0</v>
      </c>
    </row>
    <row r="45" spans="1:18" ht="19.5" customHeight="1">
      <c r="A45" s="25"/>
      <c r="B45" s="26" t="s">
        <v>22</v>
      </c>
      <c r="C45" s="26">
        <f>COUNTIF(C3:C32,"2")</f>
        <v>7</v>
      </c>
      <c r="D45" s="26">
        <f aca="true" t="shared" si="10" ref="D45:P45">COUNTIF(D3:D32,"2")</f>
        <v>2</v>
      </c>
      <c r="E45" s="26">
        <f t="shared" si="10"/>
        <v>7</v>
      </c>
      <c r="F45" s="26">
        <f t="shared" si="10"/>
        <v>5</v>
      </c>
      <c r="G45" s="26">
        <f t="shared" si="10"/>
        <v>8</v>
      </c>
      <c r="H45" s="26">
        <f t="shared" si="10"/>
        <v>10</v>
      </c>
      <c r="I45" s="26">
        <f t="shared" si="10"/>
        <v>7</v>
      </c>
      <c r="J45" s="26">
        <f t="shared" si="10"/>
        <v>12</v>
      </c>
      <c r="K45" s="26">
        <f t="shared" si="10"/>
        <v>8</v>
      </c>
      <c r="L45" s="26">
        <f t="shared" si="10"/>
        <v>9</v>
      </c>
      <c r="M45" s="26">
        <f t="shared" si="10"/>
        <v>0</v>
      </c>
      <c r="N45" s="26">
        <f t="shared" si="10"/>
        <v>3</v>
      </c>
      <c r="O45" s="26">
        <f t="shared" si="10"/>
        <v>9</v>
      </c>
      <c r="P45" s="26">
        <f t="shared" si="10"/>
        <v>6</v>
      </c>
      <c r="Q45" s="26">
        <f>COUNTIF(Q3:Q32,"2")</f>
        <v>8</v>
      </c>
      <c r="R45" s="26">
        <f>COUNTIF(R3:R32,"2")</f>
        <v>3</v>
      </c>
    </row>
    <row r="46" spans="1:18" ht="19.5" customHeight="1">
      <c r="A46" s="25"/>
      <c r="B46" s="26" t="s">
        <v>23</v>
      </c>
      <c r="C46" s="26">
        <f>COUNTIF(C3:C32,"1")</f>
        <v>4</v>
      </c>
      <c r="D46" s="26">
        <f aca="true" t="shared" si="11" ref="D46:P46">COUNTIF(D3:D32,"1")</f>
        <v>0</v>
      </c>
      <c r="E46" s="26">
        <f t="shared" si="11"/>
        <v>4</v>
      </c>
      <c r="F46" s="26">
        <f t="shared" si="11"/>
        <v>6</v>
      </c>
      <c r="G46" s="26">
        <f t="shared" si="11"/>
        <v>3</v>
      </c>
      <c r="H46" s="26">
        <f t="shared" si="11"/>
        <v>6</v>
      </c>
      <c r="I46" s="26">
        <f t="shared" si="11"/>
        <v>3</v>
      </c>
      <c r="J46" s="26">
        <f t="shared" si="11"/>
        <v>6</v>
      </c>
      <c r="K46" s="26">
        <f t="shared" si="11"/>
        <v>8</v>
      </c>
      <c r="L46" s="26">
        <f t="shared" si="11"/>
        <v>6</v>
      </c>
      <c r="M46" s="26">
        <f t="shared" si="11"/>
        <v>0</v>
      </c>
      <c r="N46" s="26">
        <f t="shared" si="11"/>
        <v>4</v>
      </c>
      <c r="O46" s="26">
        <f t="shared" si="11"/>
        <v>8</v>
      </c>
      <c r="P46" s="26">
        <f t="shared" si="11"/>
        <v>2</v>
      </c>
      <c r="Q46" s="26">
        <f>COUNTIF(Q3:Q32,"1")</f>
        <v>2</v>
      </c>
      <c r="R46" s="26">
        <f>COUNTIF(R3:R32,"1")</f>
        <v>1</v>
      </c>
    </row>
    <row r="47" spans="1:18" ht="19.5" customHeight="1">
      <c r="A47" s="25"/>
      <c r="B47" s="26" t="s">
        <v>164</v>
      </c>
      <c r="C47" s="26">
        <f>COUNTIF(C2:C32,"0.5")</f>
        <v>0</v>
      </c>
      <c r="D47" s="26">
        <f aca="true" t="shared" si="12" ref="D47:P47">COUNTIF(D2:D32,"0.5")</f>
        <v>0</v>
      </c>
      <c r="E47" s="26">
        <f t="shared" si="12"/>
        <v>0</v>
      </c>
      <c r="F47" s="26">
        <f t="shared" si="12"/>
        <v>0</v>
      </c>
      <c r="G47" s="26">
        <f t="shared" si="12"/>
        <v>0</v>
      </c>
      <c r="H47" s="26">
        <f t="shared" si="12"/>
        <v>0</v>
      </c>
      <c r="I47" s="26">
        <f t="shared" si="12"/>
        <v>0</v>
      </c>
      <c r="J47" s="26">
        <f t="shared" si="12"/>
        <v>0</v>
      </c>
      <c r="K47" s="26">
        <f t="shared" si="12"/>
        <v>0</v>
      </c>
      <c r="L47" s="26">
        <f t="shared" si="12"/>
        <v>0</v>
      </c>
      <c r="M47" s="26">
        <f t="shared" si="12"/>
        <v>0</v>
      </c>
      <c r="N47" s="26">
        <f t="shared" si="12"/>
        <v>0</v>
      </c>
      <c r="O47" s="26">
        <f t="shared" si="12"/>
        <v>0</v>
      </c>
      <c r="P47" s="26">
        <f t="shared" si="12"/>
        <v>0</v>
      </c>
      <c r="Q47" s="26">
        <f>COUNTIF(Q2:Q32,"0.5")</f>
        <v>0</v>
      </c>
      <c r="R47" s="26">
        <f>COUNTIF(R2:R32,"0.5")</f>
        <v>0</v>
      </c>
    </row>
    <row r="48" spans="1:18" ht="19.5" customHeight="1">
      <c r="A48" s="25"/>
      <c r="B48" s="26" t="s">
        <v>24</v>
      </c>
      <c r="C48" s="26">
        <f>COUNTIF(C3:C32,"0")</f>
        <v>1</v>
      </c>
      <c r="D48" s="26">
        <f aca="true" t="shared" si="13" ref="D48:P48">COUNTIF(D3:D32,"0")</f>
        <v>0</v>
      </c>
      <c r="E48" s="26">
        <f t="shared" si="13"/>
        <v>0</v>
      </c>
      <c r="F48" s="26">
        <f t="shared" si="13"/>
        <v>0</v>
      </c>
      <c r="G48" s="26">
        <f t="shared" si="13"/>
        <v>2</v>
      </c>
      <c r="H48" s="26">
        <f t="shared" si="13"/>
        <v>0</v>
      </c>
      <c r="I48" s="26">
        <f t="shared" si="13"/>
        <v>0</v>
      </c>
      <c r="J48" s="26">
        <f t="shared" si="13"/>
        <v>0</v>
      </c>
      <c r="K48" s="26">
        <f t="shared" si="13"/>
        <v>2</v>
      </c>
      <c r="L48" s="26">
        <f t="shared" si="13"/>
        <v>1</v>
      </c>
      <c r="M48" s="26">
        <f t="shared" si="13"/>
        <v>0</v>
      </c>
      <c r="N48" s="26">
        <f t="shared" si="13"/>
        <v>0</v>
      </c>
      <c r="O48" s="26">
        <f t="shared" si="13"/>
        <v>5</v>
      </c>
      <c r="P48" s="26">
        <f t="shared" si="13"/>
        <v>0</v>
      </c>
      <c r="Q48" s="26">
        <f>COUNTIF(Q3:Q32,"0")</f>
        <v>2</v>
      </c>
      <c r="R48" s="26">
        <f>COUNTIF(R3:R32,"0")</f>
        <v>0</v>
      </c>
    </row>
    <row r="49" spans="1:18" ht="19.5" customHeight="1">
      <c r="A49" s="38" t="s">
        <v>25</v>
      </c>
      <c r="B49" s="31"/>
      <c r="C49" s="40">
        <f>SUM(C44:C48)</f>
        <v>12</v>
      </c>
      <c r="D49" s="40">
        <f aca="true" t="shared" si="14" ref="D49:R49">SUM(D44:D48)</f>
        <v>2</v>
      </c>
      <c r="E49" s="40">
        <f t="shared" si="14"/>
        <v>11</v>
      </c>
      <c r="F49" s="40">
        <f t="shared" si="14"/>
        <v>11</v>
      </c>
      <c r="G49" s="40">
        <f t="shared" si="14"/>
        <v>13</v>
      </c>
      <c r="H49" s="40">
        <f t="shared" si="14"/>
        <v>16</v>
      </c>
      <c r="I49" s="40">
        <f t="shared" si="14"/>
        <v>10</v>
      </c>
      <c r="J49" s="40">
        <f t="shared" si="14"/>
        <v>18</v>
      </c>
      <c r="K49" s="40">
        <f t="shared" si="14"/>
        <v>18</v>
      </c>
      <c r="L49" s="40">
        <f t="shared" si="14"/>
        <v>16</v>
      </c>
      <c r="M49" s="40">
        <f t="shared" si="14"/>
        <v>0</v>
      </c>
      <c r="N49" s="40">
        <f t="shared" si="14"/>
        <v>7</v>
      </c>
      <c r="O49" s="40">
        <f t="shared" si="14"/>
        <v>22</v>
      </c>
      <c r="P49" s="40">
        <f t="shared" si="14"/>
        <v>8</v>
      </c>
      <c r="Q49" s="40">
        <f t="shared" si="14"/>
        <v>12</v>
      </c>
      <c r="R49" s="40">
        <f t="shared" si="14"/>
        <v>4</v>
      </c>
    </row>
    <row r="50" spans="1:18" ht="19.5" customHeight="1">
      <c r="A50" s="38" t="s">
        <v>28</v>
      </c>
      <c r="B50" s="31"/>
      <c r="C50" s="41">
        <f aca="true" t="shared" si="15" ref="C50:R50">C40+C42+C49</f>
        <v>28</v>
      </c>
      <c r="D50" s="41">
        <f t="shared" si="15"/>
        <v>28</v>
      </c>
      <c r="E50" s="41">
        <f t="shared" si="15"/>
        <v>28</v>
      </c>
      <c r="F50" s="41">
        <f t="shared" si="15"/>
        <v>28</v>
      </c>
      <c r="G50" s="41">
        <f t="shared" si="15"/>
        <v>28</v>
      </c>
      <c r="H50" s="41">
        <f t="shared" si="15"/>
        <v>28</v>
      </c>
      <c r="I50" s="41">
        <f t="shared" si="15"/>
        <v>28</v>
      </c>
      <c r="J50" s="41">
        <f t="shared" si="15"/>
        <v>28</v>
      </c>
      <c r="K50" s="41">
        <f t="shared" si="15"/>
        <v>28</v>
      </c>
      <c r="L50" s="41">
        <f t="shared" si="15"/>
        <v>27</v>
      </c>
      <c r="M50" s="41">
        <f t="shared" si="15"/>
        <v>0</v>
      </c>
      <c r="N50" s="41">
        <f t="shared" si="15"/>
        <v>28</v>
      </c>
      <c r="O50" s="41">
        <f t="shared" si="15"/>
        <v>28</v>
      </c>
      <c r="P50" s="41">
        <f t="shared" si="15"/>
        <v>28</v>
      </c>
      <c r="Q50" s="41">
        <f t="shared" si="15"/>
        <v>27</v>
      </c>
      <c r="R50" s="41">
        <f t="shared" si="15"/>
        <v>28</v>
      </c>
    </row>
    <row r="51" spans="1:18" ht="19.5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9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37.25">
      <c r="A53" s="17"/>
      <c r="B53" s="44"/>
      <c r="C53" s="43" t="s">
        <v>3</v>
      </c>
      <c r="D53" s="43" t="s">
        <v>0</v>
      </c>
      <c r="E53" s="43" t="s">
        <v>1</v>
      </c>
      <c r="F53" s="43" t="s">
        <v>15</v>
      </c>
      <c r="G53" s="43" t="s">
        <v>16</v>
      </c>
      <c r="H53" s="43" t="s">
        <v>4</v>
      </c>
      <c r="I53" s="43" t="s">
        <v>38</v>
      </c>
      <c r="J53" s="43" t="s">
        <v>39</v>
      </c>
      <c r="K53" s="43" t="s">
        <v>17</v>
      </c>
      <c r="L53" s="43" t="s">
        <v>2</v>
      </c>
      <c r="M53" s="43" t="s">
        <v>40</v>
      </c>
      <c r="N53" s="43" t="s">
        <v>41</v>
      </c>
      <c r="O53" s="43" t="s">
        <v>144</v>
      </c>
      <c r="P53" s="43" t="s">
        <v>5</v>
      </c>
      <c r="Q53" s="43" t="s">
        <v>6</v>
      </c>
      <c r="R53" s="43" t="s">
        <v>145</v>
      </c>
    </row>
    <row r="54" ht="19.5" customHeight="1">
      <c r="R54" s="16"/>
    </row>
    <row r="55" spans="1:18" ht="19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58"/>
    </row>
    <row r="56" spans="1:18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58"/>
    </row>
    <row r="57" ht="19.5" customHeight="1">
      <c r="R57" s="16"/>
    </row>
    <row r="59" ht="19.5" customHeight="1">
      <c r="R59" s="16"/>
    </row>
    <row r="60" ht="19.5" customHeight="1">
      <c r="R60" s="16"/>
    </row>
    <row r="61" ht="19.5" customHeight="1">
      <c r="R61" s="16"/>
    </row>
    <row r="62" ht="19.5" customHeight="1">
      <c r="R62" s="16"/>
    </row>
    <row r="63" ht="19.5" customHeight="1">
      <c r="R63" s="16"/>
    </row>
    <row r="64" ht="19.5" customHeight="1">
      <c r="R64" s="159"/>
    </row>
    <row r="65" ht="19.5" customHeight="1">
      <c r="R65" s="160"/>
    </row>
    <row r="69" spans="16:18" ht="19.5" customHeight="1">
      <c r="P69" s="8"/>
      <c r="Q69" s="8"/>
      <c r="R69" s="8"/>
    </row>
    <row r="70" spans="16:18" ht="19.5" customHeight="1">
      <c r="P70" s="8"/>
      <c r="Q70" s="8"/>
      <c r="R70" s="8"/>
    </row>
    <row r="71" spans="16:18" ht="19.5" customHeight="1">
      <c r="P71" s="8"/>
      <c r="Q71" s="8"/>
      <c r="R71" s="8"/>
    </row>
    <row r="72" spans="16:18" ht="19.5" customHeight="1">
      <c r="P72" s="8"/>
      <c r="Q72" s="8"/>
      <c r="R72" s="8"/>
    </row>
    <row r="73" spans="16:18" ht="19.5" customHeight="1">
      <c r="P73" s="8"/>
      <c r="Q73" s="8"/>
      <c r="R73" s="8"/>
    </row>
    <row r="74" spans="16:18" ht="19.5" customHeight="1">
      <c r="P74" s="8"/>
      <c r="Q74" s="8"/>
      <c r="R74" s="8"/>
    </row>
    <row r="75" spans="16:18" ht="19.5" customHeight="1">
      <c r="P75" s="8"/>
      <c r="Q75" s="8"/>
      <c r="R75" s="8"/>
    </row>
    <row r="76" spans="16:18" ht="19.5" customHeight="1">
      <c r="P76" s="8"/>
      <c r="Q76" s="8"/>
      <c r="R76" s="8"/>
    </row>
    <row r="77" spans="16:18" ht="19.5" customHeight="1">
      <c r="P77" s="8"/>
      <c r="Q77" s="8"/>
      <c r="R77" s="8"/>
    </row>
    <row r="78" spans="16:18" ht="19.5" customHeight="1">
      <c r="P78" s="8"/>
      <c r="Q78" s="8"/>
      <c r="R78" s="8"/>
    </row>
    <row r="79" spans="16:18" ht="19.5" customHeight="1">
      <c r="P79" s="8"/>
      <c r="Q79" s="8"/>
      <c r="R79" s="8"/>
    </row>
    <row r="80" spans="16:18" ht="19.5" customHeight="1">
      <c r="P80" s="8"/>
      <c r="Q80" s="8"/>
      <c r="R80" s="8"/>
    </row>
    <row r="81" spans="16:18" ht="19.5" customHeight="1">
      <c r="P81" s="8"/>
      <c r="Q81" s="8"/>
      <c r="R81" s="8"/>
    </row>
    <row r="82" spans="16:18" ht="19.5" customHeight="1">
      <c r="P82" s="8"/>
      <c r="Q82" s="8"/>
      <c r="R82" s="8"/>
    </row>
  </sheetData>
  <conditionalFormatting sqref="C3:R32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6</formula>
    </cfRule>
  </conditionalFormatting>
  <printOptions/>
  <pageMargins left="0.75" right="0.75" top="1" bottom="1" header="0.5" footer="0.5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V197"/>
  <sheetViews>
    <sheetView zoomScale="55" zoomScaleNormal="55" zoomScaleSheetLayoutView="70" workbookViewId="0" topLeftCell="A1">
      <pane ySplit="13" topLeftCell="BM14" activePane="bottomLeft" state="frozen"/>
      <selection pane="topLeft" activeCell="A1" sqref="A1"/>
      <selection pane="bottomLeft" activeCell="A28" sqref="A28"/>
    </sheetView>
  </sheetViews>
  <sheetFormatPr defaultColWidth="9.140625" defaultRowHeight="12.75"/>
  <cols>
    <col min="1" max="1" width="33.57421875" style="0" customWidth="1"/>
    <col min="2" max="2" width="39.28125" style="0" customWidth="1"/>
    <col min="3" max="3" width="22.8515625" style="204" customWidth="1"/>
    <col min="4" max="4" width="13.00390625" style="198" hidden="1" customWidth="1"/>
    <col min="5" max="5" width="12.140625" style="110" customWidth="1"/>
    <col min="6" max="6" width="6.57421875" style="111" customWidth="1"/>
    <col min="7" max="8" width="6.57421875" style="112" customWidth="1"/>
    <col min="9" max="9" width="10.140625" style="218" customWidth="1"/>
    <col min="10" max="10" width="9.421875" style="219" customWidth="1"/>
    <col min="11" max="11" width="5.7109375" style="56" customWidth="1"/>
    <col min="12" max="12" width="5.57421875" style="56" customWidth="1"/>
    <col min="13" max="24" width="5.7109375" style="56" customWidth="1"/>
    <col min="25" max="25" width="5.7109375" style="213" customWidth="1"/>
    <col min="26" max="27" width="5.7109375" style="56" customWidth="1"/>
    <col min="28" max="39" width="5.7109375" style="111" customWidth="1"/>
    <col min="40" max="40" width="5.7109375" style="214" customWidth="1"/>
    <col min="41" max="41" width="5.7109375" style="80" customWidth="1"/>
    <col min="42" max="42" width="33.421875" style="1" customWidth="1"/>
    <col min="43" max="43" width="32.140625" style="0" customWidth="1"/>
    <col min="44" max="44" width="9.140625" style="30" customWidth="1"/>
    <col min="45" max="45" width="9.140625" style="74" customWidth="1"/>
    <col min="46" max="16384" width="0" style="30" hidden="1" customWidth="1"/>
  </cols>
  <sheetData>
    <row r="1" spans="1:204" s="69" customFormat="1" ht="30">
      <c r="A1" s="97" t="s">
        <v>194</v>
      </c>
      <c r="B1" s="98"/>
      <c r="C1" s="203"/>
      <c r="D1" s="197"/>
      <c r="E1" s="109"/>
      <c r="F1" s="109"/>
      <c r="G1" s="109"/>
      <c r="H1" s="109"/>
      <c r="I1" s="212"/>
      <c r="J1" s="109"/>
      <c r="K1" s="109"/>
      <c r="L1" s="109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213"/>
      <c r="Z1" s="56"/>
      <c r="AA1" s="56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214"/>
      <c r="AO1" s="78"/>
      <c r="AP1" s="67"/>
      <c r="GT1" s="67"/>
      <c r="GU1" s="67"/>
      <c r="GV1" s="67"/>
    </row>
    <row r="2" spans="1:204" s="75" customFormat="1" ht="30">
      <c r="A2" s="99" t="s">
        <v>267</v>
      </c>
      <c r="C2" s="203"/>
      <c r="D2" s="197"/>
      <c r="E2" s="109"/>
      <c r="F2" s="109"/>
      <c r="G2" s="109"/>
      <c r="H2" s="109"/>
      <c r="I2" s="212"/>
      <c r="J2" s="109"/>
      <c r="K2" s="109"/>
      <c r="L2" s="109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13"/>
      <c r="Z2" s="56"/>
      <c r="AA2" s="56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214"/>
      <c r="AO2" s="81"/>
      <c r="AP2" s="68"/>
      <c r="AQ2" s="70"/>
      <c r="GT2" s="73"/>
      <c r="GU2" s="73"/>
      <c r="GV2" s="73"/>
    </row>
    <row r="3" spans="1:204" s="72" customFormat="1" ht="22.5" customHeight="1" hidden="1">
      <c r="A3" s="98" t="s">
        <v>198</v>
      </c>
      <c r="C3" s="203"/>
      <c r="D3" s="197"/>
      <c r="E3" s="109"/>
      <c r="F3" s="109"/>
      <c r="G3" s="109"/>
      <c r="H3" s="109"/>
      <c r="I3" s="212"/>
      <c r="J3" s="109"/>
      <c r="K3" s="109"/>
      <c r="L3" s="109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15"/>
      <c r="Z3" s="24"/>
      <c r="AA3" s="24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79"/>
      <c r="AP3" s="70"/>
      <c r="AQ3" s="70" t="s">
        <v>49</v>
      </c>
      <c r="GT3" s="71"/>
      <c r="GU3" s="71"/>
      <c r="GV3" s="71"/>
    </row>
    <row r="4" spans="1:204" s="72" customFormat="1" ht="22.5" customHeight="1" hidden="1">
      <c r="A4" s="98" t="s">
        <v>199</v>
      </c>
      <c r="C4" s="203"/>
      <c r="D4" s="197"/>
      <c r="E4" s="109"/>
      <c r="F4" s="109"/>
      <c r="G4" s="109"/>
      <c r="H4" s="109"/>
      <c r="I4" s="212"/>
      <c r="J4" s="109"/>
      <c r="K4" s="109"/>
      <c r="L4" s="109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15"/>
      <c r="Z4" s="24"/>
      <c r="AA4" s="24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7"/>
      <c r="AO4" s="79"/>
      <c r="AP4" s="70"/>
      <c r="AQ4" s="70" t="s">
        <v>50</v>
      </c>
      <c r="GT4" s="71"/>
      <c r="GU4" s="71"/>
      <c r="GV4" s="71"/>
    </row>
    <row r="5" spans="1:204" s="72" customFormat="1" ht="22.5" customHeight="1" hidden="1">
      <c r="A5" s="98" t="s">
        <v>51</v>
      </c>
      <c r="C5" s="203"/>
      <c r="D5" s="197"/>
      <c r="E5" s="109"/>
      <c r="F5" s="109"/>
      <c r="G5" s="109"/>
      <c r="H5" s="109"/>
      <c r="I5" s="212"/>
      <c r="J5" s="109"/>
      <c r="K5" s="109"/>
      <c r="L5" s="109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15"/>
      <c r="Z5" s="24"/>
      <c r="AA5" s="24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7"/>
      <c r="AO5" s="79"/>
      <c r="AP5" s="70"/>
      <c r="AQ5" s="70" t="s">
        <v>51</v>
      </c>
      <c r="GT5" s="71"/>
      <c r="GU5" s="71"/>
      <c r="GV5" s="71"/>
    </row>
    <row r="6" ht="30" hidden="1">
      <c r="A6" s="98" t="s">
        <v>201</v>
      </c>
    </row>
    <row r="7" spans="1:204" s="72" customFormat="1" ht="22.5" customHeight="1" hidden="1">
      <c r="A7" s="98" t="s">
        <v>195</v>
      </c>
      <c r="C7" s="203"/>
      <c r="D7" s="197"/>
      <c r="E7" s="109"/>
      <c r="F7" s="109"/>
      <c r="G7" s="109"/>
      <c r="H7" s="109"/>
      <c r="I7" s="212"/>
      <c r="J7" s="109"/>
      <c r="K7" s="109"/>
      <c r="L7" s="109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15"/>
      <c r="Z7" s="24"/>
      <c r="AA7" s="24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7"/>
      <c r="AO7" s="79"/>
      <c r="AP7" s="70"/>
      <c r="AQ7" s="70" t="s">
        <v>52</v>
      </c>
      <c r="GT7" s="71"/>
      <c r="GU7" s="71"/>
      <c r="GV7" s="71"/>
    </row>
    <row r="8" spans="1:204" s="72" customFormat="1" ht="22.5" customHeight="1" hidden="1">
      <c r="A8" s="98" t="s">
        <v>196</v>
      </c>
      <c r="C8" s="203"/>
      <c r="D8" s="197"/>
      <c r="E8" s="109"/>
      <c r="F8" s="109"/>
      <c r="G8" s="109"/>
      <c r="H8" s="109"/>
      <c r="I8" s="212"/>
      <c r="J8" s="109"/>
      <c r="K8" s="109"/>
      <c r="L8" s="10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15"/>
      <c r="Z8" s="24"/>
      <c r="AA8" s="24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79"/>
      <c r="AP8" s="27"/>
      <c r="AQ8" s="70"/>
      <c r="GT8" s="71"/>
      <c r="GU8" s="71"/>
      <c r="GV8" s="71"/>
    </row>
    <row r="9" spans="1:204" s="75" customFormat="1" ht="30" hidden="1">
      <c r="A9" s="98" t="s">
        <v>193</v>
      </c>
      <c r="C9" s="205"/>
      <c r="D9" s="197"/>
      <c r="E9" s="113"/>
      <c r="F9" s="114"/>
      <c r="G9" s="114"/>
      <c r="H9" s="114"/>
      <c r="I9" s="220"/>
      <c r="J9" s="221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213"/>
      <c r="Z9" s="56"/>
      <c r="AA9" s="56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214"/>
      <c r="AO9" s="81"/>
      <c r="AP9" s="96"/>
      <c r="AQ9" s="70"/>
      <c r="GT9" s="73"/>
      <c r="GU9" s="73"/>
      <c r="GV9" s="73"/>
    </row>
    <row r="10" spans="1:204" s="75" customFormat="1" ht="30" hidden="1">
      <c r="A10" s="98"/>
      <c r="B10" s="70"/>
      <c r="C10" s="203"/>
      <c r="D10" s="197"/>
      <c r="E10" s="115"/>
      <c r="F10" s="114"/>
      <c r="G10" s="114"/>
      <c r="H10" s="114"/>
      <c r="I10" s="220"/>
      <c r="J10" s="221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222"/>
      <c r="Z10" s="56"/>
      <c r="AA10" s="56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214"/>
      <c r="AO10" s="81"/>
      <c r="AP10" s="96"/>
      <c r="AQ10" s="70"/>
      <c r="GT10" s="73"/>
      <c r="GU10" s="73"/>
      <c r="GV10" s="73"/>
    </row>
    <row r="11" spans="1:204" s="75" customFormat="1" ht="30">
      <c r="A11" s="106" t="s">
        <v>344</v>
      </c>
      <c r="B11" s="107"/>
      <c r="C11" s="206"/>
      <c r="D11" s="197"/>
      <c r="E11" s="113"/>
      <c r="F11" s="111"/>
      <c r="G11" s="24"/>
      <c r="H11" s="114"/>
      <c r="I11" s="220"/>
      <c r="J11" s="221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213"/>
      <c r="Z11" s="56"/>
      <c r="AA11" s="56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214"/>
      <c r="AO11" s="81"/>
      <c r="AP11" s="96"/>
      <c r="AQ11" s="70"/>
      <c r="GT11" s="73"/>
      <c r="GU11" s="73"/>
      <c r="GV11" s="73"/>
    </row>
    <row r="12" spans="1:204" s="75" customFormat="1" ht="30">
      <c r="A12" s="254" t="s">
        <v>324</v>
      </c>
      <c r="B12" s="255"/>
      <c r="C12" s="206"/>
      <c r="D12" s="197"/>
      <c r="E12" s="113"/>
      <c r="F12" s="111"/>
      <c r="G12" s="24"/>
      <c r="H12" s="114"/>
      <c r="I12" s="220"/>
      <c r="J12" s="221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213"/>
      <c r="Z12" s="56"/>
      <c r="AA12" s="56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214"/>
      <c r="AO12" s="81"/>
      <c r="AP12" s="96"/>
      <c r="AQ12" s="70"/>
      <c r="GT12" s="73"/>
      <c r="GU12" s="73"/>
      <c r="GV12" s="73"/>
    </row>
    <row r="13" spans="1:51" s="104" customFormat="1" ht="112.5" customHeight="1" thickBot="1">
      <c r="A13" s="100" t="s">
        <v>53</v>
      </c>
      <c r="B13" s="100" t="s">
        <v>8</v>
      </c>
      <c r="C13" s="207" t="s">
        <v>278</v>
      </c>
      <c r="D13" s="199" t="s">
        <v>171</v>
      </c>
      <c r="E13" s="116" t="s">
        <v>172</v>
      </c>
      <c r="F13" s="117" t="s">
        <v>54</v>
      </c>
      <c r="G13" s="117" t="s">
        <v>55</v>
      </c>
      <c r="H13" s="117" t="s">
        <v>56</v>
      </c>
      <c r="I13" s="223" t="s">
        <v>170</v>
      </c>
      <c r="J13" s="224" t="s">
        <v>156</v>
      </c>
      <c r="K13" s="234">
        <v>40421</v>
      </c>
      <c r="L13" s="234">
        <v>40428</v>
      </c>
      <c r="M13" s="234">
        <v>40435</v>
      </c>
      <c r="N13" s="234">
        <v>40442</v>
      </c>
      <c r="O13" s="234">
        <v>40449</v>
      </c>
      <c r="P13" s="234">
        <v>40456</v>
      </c>
      <c r="Q13" s="234">
        <v>40463</v>
      </c>
      <c r="R13" s="234">
        <v>40470</v>
      </c>
      <c r="S13" s="234">
        <v>40477</v>
      </c>
      <c r="T13" s="234">
        <v>40484</v>
      </c>
      <c r="U13" s="234">
        <v>40491</v>
      </c>
      <c r="V13" s="234">
        <v>40498</v>
      </c>
      <c r="W13" s="234">
        <v>40512</v>
      </c>
      <c r="X13" s="234">
        <v>40526</v>
      </c>
      <c r="Y13" s="235">
        <v>40533</v>
      </c>
      <c r="Z13" s="234">
        <v>40540</v>
      </c>
      <c r="AA13" s="234">
        <v>40182</v>
      </c>
      <c r="AB13" s="234">
        <v>40189</v>
      </c>
      <c r="AC13" s="234">
        <v>40196</v>
      </c>
      <c r="AD13" s="234">
        <v>40203</v>
      </c>
      <c r="AE13" s="234">
        <v>40210</v>
      </c>
      <c r="AF13" s="234">
        <v>40224</v>
      </c>
      <c r="AG13" s="234">
        <v>40231</v>
      </c>
      <c r="AH13" s="234">
        <v>40238</v>
      </c>
      <c r="AI13" s="234">
        <v>40245</v>
      </c>
      <c r="AJ13" s="234">
        <v>40252</v>
      </c>
      <c r="AK13" s="234">
        <v>40259</v>
      </c>
      <c r="AL13" s="234">
        <v>40266</v>
      </c>
      <c r="AM13" s="234">
        <v>40273</v>
      </c>
      <c r="AN13" s="235">
        <v>40280</v>
      </c>
      <c r="AO13" s="102"/>
      <c r="AP13" s="100" t="s">
        <v>53</v>
      </c>
      <c r="AQ13" s="100" t="s">
        <v>8</v>
      </c>
      <c r="AR13" s="101"/>
      <c r="AS13" s="103"/>
      <c r="AT13" s="101"/>
      <c r="AU13" s="101" t="s">
        <v>57</v>
      </c>
      <c r="AV13" s="103" t="s">
        <v>57</v>
      </c>
      <c r="AW13" s="101" t="s">
        <v>57</v>
      </c>
      <c r="AX13" s="103" t="s">
        <v>57</v>
      </c>
      <c r="AY13" s="104" t="s">
        <v>57</v>
      </c>
    </row>
    <row r="14" spans="1:50" ht="24.75" customHeight="1">
      <c r="A14" s="105" t="s">
        <v>59</v>
      </c>
      <c r="B14" s="105" t="s">
        <v>58</v>
      </c>
      <c r="C14" s="208">
        <v>19</v>
      </c>
      <c r="D14" s="200">
        <v>18.833333333333332</v>
      </c>
      <c r="E14" s="121">
        <f>I14*0.66</f>
        <v>4.62</v>
      </c>
      <c r="F14" s="118">
        <f>G14+H14</f>
        <v>27</v>
      </c>
      <c r="G14" s="55">
        <f>COUNTIF(K14:AN14,"W")</f>
        <v>17</v>
      </c>
      <c r="H14" s="55">
        <f>COUNTIF(K14:AN14,"L")</f>
        <v>10</v>
      </c>
      <c r="I14" s="225">
        <f>G14-H14</f>
        <v>7</v>
      </c>
      <c r="J14" s="221">
        <f>SUM(G14/F14%)</f>
        <v>62.96296296296296</v>
      </c>
      <c r="K14" s="226"/>
      <c r="L14" s="226" t="s">
        <v>10</v>
      </c>
      <c r="M14" s="226" t="s">
        <v>10</v>
      </c>
      <c r="N14" s="226" t="s">
        <v>11</v>
      </c>
      <c r="O14" s="226" t="s">
        <v>295</v>
      </c>
      <c r="P14" s="226" t="s">
        <v>10</v>
      </c>
      <c r="Q14" s="226" t="s">
        <v>10</v>
      </c>
      <c r="R14" s="226" t="s">
        <v>11</v>
      </c>
      <c r="S14" s="226" t="s">
        <v>10</v>
      </c>
      <c r="T14" s="226" t="s">
        <v>11</v>
      </c>
      <c r="U14" s="226" t="s">
        <v>10</v>
      </c>
      <c r="V14" s="226" t="s">
        <v>10</v>
      </c>
      <c r="W14" s="226" t="s">
        <v>10</v>
      </c>
      <c r="X14" s="226" t="s">
        <v>11</v>
      </c>
      <c r="Y14" s="227" t="s">
        <v>11</v>
      </c>
      <c r="Z14" s="226" t="s">
        <v>10</v>
      </c>
      <c r="AA14" s="226" t="s">
        <v>10</v>
      </c>
      <c r="AB14" s="226" t="s">
        <v>10</v>
      </c>
      <c r="AC14" s="226" t="s">
        <v>11</v>
      </c>
      <c r="AD14" s="226" t="s">
        <v>295</v>
      </c>
      <c r="AE14" s="226" t="s">
        <v>10</v>
      </c>
      <c r="AF14" s="226" t="s">
        <v>11</v>
      </c>
      <c r="AG14" s="226" t="s">
        <v>10</v>
      </c>
      <c r="AH14" s="226" t="s">
        <v>10</v>
      </c>
      <c r="AI14" s="226" t="s">
        <v>11</v>
      </c>
      <c r="AJ14" s="226" t="s">
        <v>11</v>
      </c>
      <c r="AK14" s="226" t="s">
        <v>11</v>
      </c>
      <c r="AL14" s="226" t="s">
        <v>10</v>
      </c>
      <c r="AM14" s="226" t="s">
        <v>10</v>
      </c>
      <c r="AN14" s="227" t="s">
        <v>10</v>
      </c>
      <c r="AO14" s="108"/>
      <c r="AP14" s="105" t="s">
        <v>59</v>
      </c>
      <c r="AQ14" s="105" t="s">
        <v>58</v>
      </c>
      <c r="AR14" s="4"/>
      <c r="AS14" s="76"/>
      <c r="AT14" s="4"/>
      <c r="AU14" s="2"/>
      <c r="AV14" s="76"/>
      <c r="AW14" s="4"/>
      <c r="AX14" s="76"/>
    </row>
    <row r="15" spans="1:50" ht="24.75" customHeight="1">
      <c r="A15" s="105" t="s">
        <v>60</v>
      </c>
      <c r="B15" s="105" t="s">
        <v>58</v>
      </c>
      <c r="C15" s="208">
        <v>19</v>
      </c>
      <c r="D15" s="200">
        <v>21</v>
      </c>
      <c r="E15" s="120">
        <f>I15*0.66</f>
        <v>3.3000000000000003</v>
      </c>
      <c r="F15" s="118">
        <f>G15+H15</f>
        <v>27</v>
      </c>
      <c r="G15" s="55">
        <f>COUNTIF(K15:AN15,"W")</f>
        <v>16</v>
      </c>
      <c r="H15" s="55">
        <f>COUNTIF(K15:AN15,"L")</f>
        <v>11</v>
      </c>
      <c r="I15" s="225">
        <f>G15-H15</f>
        <v>5</v>
      </c>
      <c r="J15" s="221">
        <f>SUM(G15/F15%)</f>
        <v>59.25925925925925</v>
      </c>
      <c r="K15" s="226" t="s">
        <v>11</v>
      </c>
      <c r="L15" s="226" t="s">
        <v>11</v>
      </c>
      <c r="M15" s="226" t="s">
        <v>10</v>
      </c>
      <c r="N15" s="226" t="s">
        <v>11</v>
      </c>
      <c r="O15" s="226" t="s">
        <v>295</v>
      </c>
      <c r="P15" s="226" t="s">
        <v>10</v>
      </c>
      <c r="Q15" s="226" t="s">
        <v>10</v>
      </c>
      <c r="R15" s="226" t="s">
        <v>10</v>
      </c>
      <c r="S15" s="226" t="s">
        <v>10</v>
      </c>
      <c r="T15" s="226" t="s">
        <v>11</v>
      </c>
      <c r="U15" s="226" t="s">
        <v>11</v>
      </c>
      <c r="V15" s="226" t="s">
        <v>10</v>
      </c>
      <c r="W15" s="226" t="s">
        <v>10</v>
      </c>
      <c r="X15" s="226" t="s">
        <v>11</v>
      </c>
      <c r="Y15" s="227" t="s">
        <v>10</v>
      </c>
      <c r="Z15" s="226" t="s">
        <v>10</v>
      </c>
      <c r="AA15" s="226" t="s">
        <v>11</v>
      </c>
      <c r="AB15" s="226" t="s">
        <v>10</v>
      </c>
      <c r="AC15" s="226" t="s">
        <v>10</v>
      </c>
      <c r="AD15" s="226" t="s">
        <v>295</v>
      </c>
      <c r="AE15" s="226" t="s">
        <v>11</v>
      </c>
      <c r="AF15" s="226" t="s">
        <v>10</v>
      </c>
      <c r="AG15" s="226" t="s">
        <v>11</v>
      </c>
      <c r="AH15" s="226" t="s">
        <v>10</v>
      </c>
      <c r="AI15" s="226" t="s">
        <v>10</v>
      </c>
      <c r="AJ15" s="226" t="s">
        <v>10</v>
      </c>
      <c r="AK15" s="226" t="s">
        <v>11</v>
      </c>
      <c r="AL15" s="226" t="s">
        <v>10</v>
      </c>
      <c r="AM15" s="226"/>
      <c r="AN15" s="227" t="s">
        <v>11</v>
      </c>
      <c r="AO15" s="108"/>
      <c r="AP15" s="105" t="s">
        <v>60</v>
      </c>
      <c r="AQ15" s="105" t="s">
        <v>58</v>
      </c>
      <c r="AR15" s="4"/>
      <c r="AS15" s="76"/>
      <c r="AT15" s="4"/>
      <c r="AU15" s="2"/>
      <c r="AV15" s="76"/>
      <c r="AW15" s="4"/>
      <c r="AX15" s="76"/>
    </row>
    <row r="16" spans="1:50" ht="24.75" customHeight="1">
      <c r="A16" s="105" t="s">
        <v>61</v>
      </c>
      <c r="B16" s="105" t="s">
        <v>58</v>
      </c>
      <c r="C16" s="208">
        <v>23</v>
      </c>
      <c r="D16" s="200">
        <v>19.833333333333332</v>
      </c>
      <c r="E16" s="120">
        <f>I16*0.66</f>
        <v>-0.66</v>
      </c>
      <c r="F16" s="118">
        <f>G16+H16</f>
        <v>11</v>
      </c>
      <c r="G16" s="55">
        <f>COUNTIF(K16:AN16,"W")</f>
        <v>5</v>
      </c>
      <c r="H16" s="55">
        <f>COUNTIF(K16:AN16,"L")</f>
        <v>6</v>
      </c>
      <c r="I16" s="225">
        <f>G16-H16</f>
        <v>-1</v>
      </c>
      <c r="J16" s="221">
        <f>SUM(G16/F16%)</f>
        <v>45.45454545454545</v>
      </c>
      <c r="K16" s="226" t="s">
        <v>11</v>
      </c>
      <c r="L16" s="226"/>
      <c r="M16" s="226"/>
      <c r="N16" s="226"/>
      <c r="O16" s="226" t="s">
        <v>295</v>
      </c>
      <c r="P16" s="226"/>
      <c r="Q16" s="226"/>
      <c r="R16" s="226"/>
      <c r="S16" s="226"/>
      <c r="T16" s="226"/>
      <c r="U16" s="226"/>
      <c r="V16" s="226"/>
      <c r="W16" s="226" t="s">
        <v>10</v>
      </c>
      <c r="X16" s="226"/>
      <c r="Y16" s="227" t="s">
        <v>11</v>
      </c>
      <c r="Z16" s="226" t="s">
        <v>10</v>
      </c>
      <c r="AA16" s="226"/>
      <c r="AB16" s="226" t="s">
        <v>11</v>
      </c>
      <c r="AC16" s="226" t="s">
        <v>10</v>
      </c>
      <c r="AD16" s="226" t="s">
        <v>295</v>
      </c>
      <c r="AE16" s="226"/>
      <c r="AF16" s="226"/>
      <c r="AG16" s="226"/>
      <c r="AH16" s="226"/>
      <c r="AI16" s="226" t="s">
        <v>10</v>
      </c>
      <c r="AJ16" s="226" t="s">
        <v>11</v>
      </c>
      <c r="AK16" s="226" t="s">
        <v>11</v>
      </c>
      <c r="AL16" s="226" t="s">
        <v>10</v>
      </c>
      <c r="AM16" s="226" t="s">
        <v>11</v>
      </c>
      <c r="AN16" s="227"/>
      <c r="AO16" s="108"/>
      <c r="AP16" s="105" t="s">
        <v>61</v>
      </c>
      <c r="AQ16" s="105" t="s">
        <v>58</v>
      </c>
      <c r="AR16" s="4"/>
      <c r="AS16" s="76"/>
      <c r="AT16" s="4"/>
      <c r="AU16" s="2"/>
      <c r="AV16" s="76"/>
      <c r="AW16" s="4"/>
      <c r="AX16" s="76"/>
    </row>
    <row r="17" spans="1:50" ht="24.75" customHeight="1">
      <c r="A17" s="237" t="s">
        <v>327</v>
      </c>
      <c r="B17" s="105" t="s">
        <v>58</v>
      </c>
      <c r="C17" s="208">
        <v>15</v>
      </c>
      <c r="D17" s="200">
        <v>19.833333333333332</v>
      </c>
      <c r="E17" s="120">
        <f>I17*0.66</f>
        <v>0.66</v>
      </c>
      <c r="F17" s="118">
        <f>G17+H17</f>
        <v>1</v>
      </c>
      <c r="G17" s="55">
        <f>COUNTIF(K17:AN17,"W")</f>
        <v>1</v>
      </c>
      <c r="H17" s="55">
        <f>COUNTIF(K17:AN17,"L")</f>
        <v>0</v>
      </c>
      <c r="I17" s="225">
        <f>G17-H17</f>
        <v>1</v>
      </c>
      <c r="J17" s="221">
        <f>SUM(G17/F17%)</f>
        <v>100</v>
      </c>
      <c r="K17" s="226"/>
      <c r="L17" s="226"/>
      <c r="M17" s="226"/>
      <c r="N17" s="226"/>
      <c r="O17" s="226" t="s">
        <v>295</v>
      </c>
      <c r="P17" s="226"/>
      <c r="Q17" s="226"/>
      <c r="R17" s="226"/>
      <c r="S17" s="226"/>
      <c r="T17" s="226"/>
      <c r="U17" s="226"/>
      <c r="V17" s="226"/>
      <c r="W17" s="226"/>
      <c r="X17" s="226"/>
      <c r="Y17" s="227"/>
      <c r="Z17" s="226" t="s">
        <v>10</v>
      </c>
      <c r="AA17" s="226"/>
      <c r="AB17" s="226"/>
      <c r="AC17" s="226"/>
      <c r="AD17" s="226" t="s">
        <v>295</v>
      </c>
      <c r="AE17" s="226"/>
      <c r="AF17" s="226"/>
      <c r="AG17" s="226"/>
      <c r="AH17" s="226"/>
      <c r="AI17" s="226"/>
      <c r="AJ17" s="226"/>
      <c r="AK17" s="226"/>
      <c r="AL17" s="226"/>
      <c r="AM17" s="226"/>
      <c r="AN17" s="227"/>
      <c r="AO17" s="108"/>
      <c r="AP17" s="237" t="s">
        <v>327</v>
      </c>
      <c r="AQ17" s="105" t="s">
        <v>58</v>
      </c>
      <c r="AR17" s="4"/>
      <c r="AS17" s="76"/>
      <c r="AT17" s="4"/>
      <c r="AU17" s="2"/>
      <c r="AV17" s="76"/>
      <c r="AW17" s="4"/>
      <c r="AX17" s="76"/>
    </row>
    <row r="18" spans="1:50" ht="24.75" customHeight="1">
      <c r="A18" s="105" t="s">
        <v>155</v>
      </c>
      <c r="B18" s="105" t="s">
        <v>58</v>
      </c>
      <c r="C18" s="208">
        <v>14</v>
      </c>
      <c r="D18" s="200">
        <v>14.333333333333334</v>
      </c>
      <c r="E18" s="121">
        <f>I18*0.66</f>
        <v>1.32</v>
      </c>
      <c r="F18" s="118">
        <f>G18+H18</f>
        <v>2</v>
      </c>
      <c r="G18" s="55">
        <f>COUNTIF(K18:AN18,"W")</f>
        <v>2</v>
      </c>
      <c r="H18" s="55">
        <f>COUNTIF(K18:AN18,"L")</f>
        <v>0</v>
      </c>
      <c r="I18" s="225">
        <f>G18-H18</f>
        <v>2</v>
      </c>
      <c r="J18" s="221">
        <f>SUM(G18/F18%)</f>
        <v>100</v>
      </c>
      <c r="K18" s="226" t="s">
        <v>10</v>
      </c>
      <c r="L18" s="226" t="s">
        <v>10</v>
      </c>
      <c r="M18" s="226"/>
      <c r="N18" s="226"/>
      <c r="O18" s="226" t="s">
        <v>295</v>
      </c>
      <c r="P18" s="226"/>
      <c r="Q18" s="226"/>
      <c r="R18" s="226"/>
      <c r="S18" s="226"/>
      <c r="T18" s="226"/>
      <c r="U18" s="226"/>
      <c r="V18" s="226"/>
      <c r="W18" s="226"/>
      <c r="X18" s="226"/>
      <c r="Y18" s="227"/>
      <c r="Z18" s="226"/>
      <c r="AA18" s="226"/>
      <c r="AB18" s="226"/>
      <c r="AC18" s="226"/>
      <c r="AD18" s="226" t="s">
        <v>295</v>
      </c>
      <c r="AE18" s="226"/>
      <c r="AF18" s="226"/>
      <c r="AG18" s="226"/>
      <c r="AH18" s="226"/>
      <c r="AI18" s="226"/>
      <c r="AJ18" s="226"/>
      <c r="AK18" s="226"/>
      <c r="AL18" s="226"/>
      <c r="AM18" s="226"/>
      <c r="AN18" s="227"/>
      <c r="AO18" s="108"/>
      <c r="AP18" s="105" t="s">
        <v>155</v>
      </c>
      <c r="AQ18" s="105" t="s">
        <v>58</v>
      </c>
      <c r="AR18" s="4"/>
      <c r="AS18" s="76"/>
      <c r="AT18" s="4"/>
      <c r="AU18" s="2"/>
      <c r="AV18" s="76"/>
      <c r="AW18" s="4"/>
      <c r="AX18" s="76"/>
    </row>
    <row r="19" spans="1:50" ht="24.75" customHeight="1">
      <c r="A19" s="105" t="s">
        <v>92</v>
      </c>
      <c r="B19" s="105" t="s">
        <v>58</v>
      </c>
      <c r="C19" s="208">
        <v>16</v>
      </c>
      <c r="D19" s="200">
        <v>15.666666666666666</v>
      </c>
      <c r="E19" s="120">
        <f>I19*0.66</f>
        <v>-0.66</v>
      </c>
      <c r="F19" s="118">
        <f>G19+H19</f>
        <v>1</v>
      </c>
      <c r="G19" s="55">
        <f>COUNTIF(K19:AN19,"W")</f>
        <v>0</v>
      </c>
      <c r="H19" s="55">
        <f>COUNTIF(K19:AN19,"L")</f>
        <v>1</v>
      </c>
      <c r="I19" s="225">
        <f>G19-H19</f>
        <v>-1</v>
      </c>
      <c r="J19" s="221">
        <f>SUM(G19/F19%)</f>
        <v>0</v>
      </c>
      <c r="K19" s="226" t="s">
        <v>11</v>
      </c>
      <c r="L19" s="226"/>
      <c r="M19" s="226"/>
      <c r="N19" s="226"/>
      <c r="O19" s="226" t="s">
        <v>295</v>
      </c>
      <c r="P19" s="226"/>
      <c r="Q19" s="226"/>
      <c r="R19" s="226"/>
      <c r="S19" s="226"/>
      <c r="T19" s="226"/>
      <c r="U19" s="226"/>
      <c r="V19" s="226"/>
      <c r="W19" s="226"/>
      <c r="X19" s="226"/>
      <c r="Y19" s="227"/>
      <c r="Z19" s="226"/>
      <c r="AA19" s="226"/>
      <c r="AB19" s="226"/>
      <c r="AC19" s="226"/>
      <c r="AD19" s="226" t="s">
        <v>295</v>
      </c>
      <c r="AE19" s="226"/>
      <c r="AF19" s="226"/>
      <c r="AG19" s="226"/>
      <c r="AH19" s="226"/>
      <c r="AI19" s="226"/>
      <c r="AJ19" s="226"/>
      <c r="AK19" s="226"/>
      <c r="AL19" s="226"/>
      <c r="AM19" s="226"/>
      <c r="AN19" s="227"/>
      <c r="AO19" s="108"/>
      <c r="AP19" s="105" t="s">
        <v>92</v>
      </c>
      <c r="AQ19" s="105" t="s">
        <v>58</v>
      </c>
      <c r="AR19" s="4"/>
      <c r="AS19" s="76"/>
      <c r="AT19" s="4"/>
      <c r="AU19" s="2"/>
      <c r="AV19" s="76"/>
      <c r="AW19" s="4"/>
      <c r="AX19" s="76"/>
    </row>
    <row r="20" spans="1:50" ht="24.75" customHeight="1">
      <c r="A20" s="105" t="s">
        <v>67</v>
      </c>
      <c r="B20" s="105" t="s">
        <v>58</v>
      </c>
      <c r="C20" s="208">
        <v>16</v>
      </c>
      <c r="D20" s="200">
        <v>14.166666666666668</v>
      </c>
      <c r="E20" s="120">
        <f>I20*0.66</f>
        <v>-3.96</v>
      </c>
      <c r="F20" s="118">
        <f>G20+H20</f>
        <v>22</v>
      </c>
      <c r="G20" s="55">
        <f>COUNTIF(K20:AN20,"W")</f>
        <v>8</v>
      </c>
      <c r="H20" s="55">
        <f>COUNTIF(K20:AN20,"L")</f>
        <v>14</v>
      </c>
      <c r="I20" s="225">
        <f>G20-H20</f>
        <v>-6</v>
      </c>
      <c r="J20" s="221">
        <f>SUM(G20/F20%)</f>
        <v>36.36363636363637</v>
      </c>
      <c r="K20" s="226"/>
      <c r="L20" s="226"/>
      <c r="M20" s="226" t="s">
        <v>11</v>
      </c>
      <c r="N20" s="226" t="s">
        <v>10</v>
      </c>
      <c r="O20" s="226" t="s">
        <v>295</v>
      </c>
      <c r="P20" s="226" t="s">
        <v>11</v>
      </c>
      <c r="Q20" s="226" t="s">
        <v>11</v>
      </c>
      <c r="R20" s="226" t="s">
        <v>10</v>
      </c>
      <c r="S20" s="226" t="s">
        <v>10</v>
      </c>
      <c r="T20" s="226" t="s">
        <v>11</v>
      </c>
      <c r="U20" s="226" t="s">
        <v>11</v>
      </c>
      <c r="V20" s="226" t="s">
        <v>11</v>
      </c>
      <c r="W20" s="226" t="s">
        <v>10</v>
      </c>
      <c r="X20" s="226" t="s">
        <v>11</v>
      </c>
      <c r="Y20" s="227"/>
      <c r="Z20" s="226"/>
      <c r="AA20" s="226" t="s">
        <v>11</v>
      </c>
      <c r="AB20" s="226"/>
      <c r="AC20" s="226"/>
      <c r="AD20" s="226" t="s">
        <v>295</v>
      </c>
      <c r="AE20" s="226" t="s">
        <v>10</v>
      </c>
      <c r="AF20" s="226" t="s">
        <v>11</v>
      </c>
      <c r="AG20" s="226" t="s">
        <v>11</v>
      </c>
      <c r="AH20" s="226" t="s">
        <v>10</v>
      </c>
      <c r="AI20" s="226" t="s">
        <v>11</v>
      </c>
      <c r="AJ20" s="226" t="s">
        <v>11</v>
      </c>
      <c r="AK20" s="226" t="s">
        <v>11</v>
      </c>
      <c r="AL20" s="226" t="s">
        <v>11</v>
      </c>
      <c r="AM20" s="226" t="s">
        <v>10</v>
      </c>
      <c r="AN20" s="227" t="s">
        <v>10</v>
      </c>
      <c r="AO20" s="108"/>
      <c r="AP20" s="105" t="s">
        <v>67</v>
      </c>
      <c r="AQ20" s="105" t="s">
        <v>58</v>
      </c>
      <c r="AR20" s="4"/>
      <c r="AS20" s="76"/>
      <c r="AT20" s="4"/>
      <c r="AU20" s="2"/>
      <c r="AV20" s="76"/>
      <c r="AW20" s="4"/>
      <c r="AX20" s="76"/>
    </row>
    <row r="21" spans="1:50" ht="24.75" customHeight="1">
      <c r="A21" s="105" t="s">
        <v>379</v>
      </c>
      <c r="B21" s="105" t="s">
        <v>58</v>
      </c>
      <c r="C21" s="208">
        <v>19</v>
      </c>
      <c r="D21" s="200">
        <v>14.166666666666668</v>
      </c>
      <c r="E21" s="120">
        <f>I21*0.66</f>
        <v>-0.66</v>
      </c>
      <c r="F21" s="118">
        <f>G21+H21</f>
        <v>1</v>
      </c>
      <c r="G21" s="55">
        <f>COUNTIF(K21:AN21,"W")</f>
        <v>0</v>
      </c>
      <c r="H21" s="55">
        <f>COUNTIF(K21:AN21,"L")</f>
        <v>1</v>
      </c>
      <c r="I21" s="225">
        <f>G21-H21</f>
        <v>-1</v>
      </c>
      <c r="J21" s="221">
        <f>SUM(G21/F21%)</f>
        <v>0</v>
      </c>
      <c r="K21" s="226"/>
      <c r="L21" s="226"/>
      <c r="M21" s="226"/>
      <c r="N21" s="226"/>
      <c r="O21" s="226" t="s">
        <v>295</v>
      </c>
      <c r="P21" s="226"/>
      <c r="Q21" s="226"/>
      <c r="R21" s="226"/>
      <c r="S21" s="226"/>
      <c r="T21" s="226"/>
      <c r="U21" s="226"/>
      <c r="V21" s="226"/>
      <c r="W21" s="226"/>
      <c r="X21" s="226"/>
      <c r="Y21" s="227"/>
      <c r="Z21" s="226"/>
      <c r="AA21" s="226"/>
      <c r="AB21" s="226"/>
      <c r="AC21" s="226"/>
      <c r="AD21" s="226" t="s">
        <v>295</v>
      </c>
      <c r="AE21" s="226"/>
      <c r="AF21" s="226"/>
      <c r="AG21" s="226"/>
      <c r="AH21" s="226"/>
      <c r="AI21" s="226"/>
      <c r="AJ21" s="226"/>
      <c r="AK21" s="226"/>
      <c r="AL21" s="226"/>
      <c r="AM21" s="226"/>
      <c r="AN21" s="227" t="s">
        <v>11</v>
      </c>
      <c r="AO21" s="108"/>
      <c r="AP21" s="105" t="s">
        <v>379</v>
      </c>
      <c r="AQ21" s="105" t="s">
        <v>58</v>
      </c>
      <c r="AR21" s="4"/>
      <c r="AS21" s="76"/>
      <c r="AT21" s="4"/>
      <c r="AU21" s="2"/>
      <c r="AV21" s="76"/>
      <c r="AW21" s="4"/>
      <c r="AX21" s="76"/>
    </row>
    <row r="22" spans="1:50" ht="24.75" customHeight="1">
      <c r="A22" s="105" t="s">
        <v>187</v>
      </c>
      <c r="B22" s="105" t="s">
        <v>58</v>
      </c>
      <c r="C22" s="208">
        <v>15</v>
      </c>
      <c r="D22" s="200">
        <v>15</v>
      </c>
      <c r="E22" s="121">
        <f>I22*0.66</f>
        <v>0</v>
      </c>
      <c r="F22" s="118">
        <f>G22+H22</f>
        <v>0</v>
      </c>
      <c r="G22" s="55">
        <f>COUNTIF(K22:AN22,"W")</f>
        <v>0</v>
      </c>
      <c r="H22" s="55">
        <f>COUNTIF(K22:AN22,"L")</f>
        <v>0</v>
      </c>
      <c r="I22" s="225">
        <f>G22-H22</f>
        <v>0</v>
      </c>
      <c r="J22" s="221" t="e">
        <f>SUM(G22/F22%)</f>
        <v>#DIV/0!</v>
      </c>
      <c r="K22" s="226"/>
      <c r="L22" s="226"/>
      <c r="M22" s="226"/>
      <c r="N22" s="226"/>
      <c r="O22" s="226" t="s">
        <v>295</v>
      </c>
      <c r="P22" s="226"/>
      <c r="Q22" s="226"/>
      <c r="R22" s="226"/>
      <c r="S22" s="226"/>
      <c r="T22" s="226"/>
      <c r="U22" s="226"/>
      <c r="V22" s="226"/>
      <c r="W22" s="226"/>
      <c r="X22" s="226"/>
      <c r="Y22" s="227"/>
      <c r="Z22" s="226"/>
      <c r="AA22" s="226"/>
      <c r="AB22" s="226"/>
      <c r="AC22" s="226"/>
      <c r="AD22" s="226" t="s">
        <v>295</v>
      </c>
      <c r="AE22" s="226"/>
      <c r="AF22" s="226"/>
      <c r="AG22" s="226"/>
      <c r="AH22" s="226"/>
      <c r="AI22" s="226"/>
      <c r="AJ22" s="226"/>
      <c r="AK22" s="226"/>
      <c r="AL22" s="226"/>
      <c r="AM22" s="226"/>
      <c r="AN22" s="227"/>
      <c r="AO22" s="108"/>
      <c r="AP22" s="105" t="s">
        <v>187</v>
      </c>
      <c r="AQ22" s="105" t="s">
        <v>58</v>
      </c>
      <c r="AR22" s="4"/>
      <c r="AS22" s="76"/>
      <c r="AT22" s="4"/>
      <c r="AU22" s="2"/>
      <c r="AV22" s="76"/>
      <c r="AW22" s="4"/>
      <c r="AX22" s="76"/>
    </row>
    <row r="23" spans="1:50" ht="24.75" customHeight="1">
      <c r="A23" s="105" t="s">
        <v>63</v>
      </c>
      <c r="B23" s="105" t="s">
        <v>58</v>
      </c>
      <c r="C23" s="208">
        <v>19</v>
      </c>
      <c r="D23" s="200">
        <v>14.333333333333334</v>
      </c>
      <c r="E23" s="120">
        <f>I23*0.66</f>
        <v>-1.32</v>
      </c>
      <c r="F23" s="118">
        <f>G23+H23</f>
        <v>28</v>
      </c>
      <c r="G23" s="55">
        <f>COUNTIF(K23:AN23,"W")</f>
        <v>13</v>
      </c>
      <c r="H23" s="55">
        <f>COUNTIF(K23:AN23,"L")</f>
        <v>15</v>
      </c>
      <c r="I23" s="225">
        <f>G23-H23</f>
        <v>-2</v>
      </c>
      <c r="J23" s="221">
        <f>SUM(G23/F23%)</f>
        <v>46.42857142857142</v>
      </c>
      <c r="K23" s="226" t="s">
        <v>11</v>
      </c>
      <c r="L23" s="226" t="s">
        <v>11</v>
      </c>
      <c r="M23" s="226" t="s">
        <v>10</v>
      </c>
      <c r="N23" s="226" t="s">
        <v>11</v>
      </c>
      <c r="O23" s="226" t="s">
        <v>295</v>
      </c>
      <c r="P23" s="226" t="s">
        <v>10</v>
      </c>
      <c r="Q23" s="226" t="s">
        <v>11</v>
      </c>
      <c r="R23" s="226" t="s">
        <v>11</v>
      </c>
      <c r="S23" s="226" t="s">
        <v>11</v>
      </c>
      <c r="T23" s="226" t="s">
        <v>11</v>
      </c>
      <c r="U23" s="226" t="s">
        <v>11</v>
      </c>
      <c r="V23" s="226" t="s">
        <v>11</v>
      </c>
      <c r="W23" s="226" t="s">
        <v>11</v>
      </c>
      <c r="X23" s="226" t="s">
        <v>10</v>
      </c>
      <c r="Y23" s="227" t="s">
        <v>10</v>
      </c>
      <c r="Z23" s="226" t="s">
        <v>10</v>
      </c>
      <c r="AA23" s="226" t="s">
        <v>10</v>
      </c>
      <c r="AB23" s="226" t="s">
        <v>10</v>
      </c>
      <c r="AC23" s="226" t="s">
        <v>10</v>
      </c>
      <c r="AD23" s="226" t="s">
        <v>295</v>
      </c>
      <c r="AE23" s="226" t="s">
        <v>10</v>
      </c>
      <c r="AF23" s="226" t="s">
        <v>11</v>
      </c>
      <c r="AG23" s="226" t="s">
        <v>10</v>
      </c>
      <c r="AH23" s="226" t="s">
        <v>11</v>
      </c>
      <c r="AI23" s="226" t="s">
        <v>11</v>
      </c>
      <c r="AJ23" s="226" t="s">
        <v>10</v>
      </c>
      <c r="AK23" s="226" t="s">
        <v>11</v>
      </c>
      <c r="AL23" s="226" t="s">
        <v>10</v>
      </c>
      <c r="AM23" s="226" t="s">
        <v>10</v>
      </c>
      <c r="AN23" s="227" t="s">
        <v>11</v>
      </c>
      <c r="AO23" s="108"/>
      <c r="AP23" s="105" t="s">
        <v>63</v>
      </c>
      <c r="AQ23" s="105" t="s">
        <v>58</v>
      </c>
      <c r="AR23" s="4"/>
      <c r="AS23" s="76"/>
      <c r="AT23" s="4"/>
      <c r="AU23" s="2"/>
      <c r="AV23" s="76"/>
      <c r="AW23" s="4"/>
      <c r="AX23" s="76"/>
    </row>
    <row r="24" spans="1:50" s="154" customFormat="1" ht="24.75" customHeight="1" thickBot="1">
      <c r="A24" s="149" t="s">
        <v>70</v>
      </c>
      <c r="B24" s="149" t="s">
        <v>58</v>
      </c>
      <c r="C24" s="209">
        <v>27</v>
      </c>
      <c r="D24" s="201">
        <v>30</v>
      </c>
      <c r="E24" s="146">
        <f>I24*0.66</f>
        <v>0</v>
      </c>
      <c r="F24" s="147">
        <f>G24+H24</f>
        <v>20</v>
      </c>
      <c r="G24" s="148">
        <f>COUNTIF(K24:AN24,"W")</f>
        <v>10</v>
      </c>
      <c r="H24" s="148">
        <f>COUNTIF(K24:AN24,"L")</f>
        <v>10</v>
      </c>
      <c r="I24" s="228">
        <f>G24-H24</f>
        <v>0</v>
      </c>
      <c r="J24" s="229">
        <f>SUM(G24/F24%)</f>
        <v>50</v>
      </c>
      <c r="K24" s="230"/>
      <c r="L24" s="230" t="s">
        <v>10</v>
      </c>
      <c r="M24" s="230" t="s">
        <v>10</v>
      </c>
      <c r="N24" s="230" t="s">
        <v>10</v>
      </c>
      <c r="O24" s="230" t="s">
        <v>295</v>
      </c>
      <c r="P24" s="230" t="s">
        <v>10</v>
      </c>
      <c r="Q24" s="230" t="s">
        <v>11</v>
      </c>
      <c r="R24" s="230" t="s">
        <v>10</v>
      </c>
      <c r="S24" s="230" t="s">
        <v>11</v>
      </c>
      <c r="T24" s="230" t="s">
        <v>10</v>
      </c>
      <c r="U24" s="230" t="s">
        <v>11</v>
      </c>
      <c r="V24" s="230" t="s">
        <v>10</v>
      </c>
      <c r="W24" s="230"/>
      <c r="X24" s="230" t="s">
        <v>11</v>
      </c>
      <c r="Y24" s="231" t="s">
        <v>11</v>
      </c>
      <c r="Z24" s="230"/>
      <c r="AA24" s="230" t="s">
        <v>11</v>
      </c>
      <c r="AB24" s="230" t="s">
        <v>10</v>
      </c>
      <c r="AC24" s="230" t="s">
        <v>11</v>
      </c>
      <c r="AD24" s="230" t="s">
        <v>295</v>
      </c>
      <c r="AE24" s="230" t="s">
        <v>11</v>
      </c>
      <c r="AF24" s="230" t="s">
        <v>10</v>
      </c>
      <c r="AG24" s="230" t="s">
        <v>11</v>
      </c>
      <c r="AH24" s="230" t="s">
        <v>11</v>
      </c>
      <c r="AI24" s="230"/>
      <c r="AJ24" s="230"/>
      <c r="AK24" s="230"/>
      <c r="AL24" s="230"/>
      <c r="AM24" s="230" t="s">
        <v>10</v>
      </c>
      <c r="AN24" s="231"/>
      <c r="AO24" s="150"/>
      <c r="AP24" s="149" t="s">
        <v>70</v>
      </c>
      <c r="AQ24" s="149" t="s">
        <v>58</v>
      </c>
      <c r="AR24" s="151"/>
      <c r="AS24" s="152"/>
      <c r="AT24" s="151"/>
      <c r="AU24" s="153"/>
      <c r="AV24" s="152"/>
      <c r="AW24" s="151"/>
      <c r="AX24" s="152"/>
    </row>
    <row r="25" spans="1:50" ht="24.75" customHeight="1">
      <c r="A25" s="105" t="s">
        <v>65</v>
      </c>
      <c r="B25" s="105" t="s">
        <v>64</v>
      </c>
      <c r="C25" s="208">
        <v>15</v>
      </c>
      <c r="D25" s="200">
        <v>15</v>
      </c>
      <c r="E25" s="120">
        <f>I25*0.66</f>
        <v>-3.3000000000000003</v>
      </c>
      <c r="F25" s="118">
        <f>G25+H25</f>
        <v>23</v>
      </c>
      <c r="G25" s="55">
        <f>COUNTIF(K25:AN25,"W")</f>
        <v>9</v>
      </c>
      <c r="H25" s="55">
        <f>COUNTIF(K25:AN25,"L")</f>
        <v>14</v>
      </c>
      <c r="I25" s="225">
        <f>G25-H25</f>
        <v>-5</v>
      </c>
      <c r="J25" s="221">
        <f>SUM(G25/F25%)</f>
        <v>39.130434782608695</v>
      </c>
      <c r="K25" s="226" t="s">
        <v>11</v>
      </c>
      <c r="L25" s="226" t="s">
        <v>11</v>
      </c>
      <c r="M25" s="226" t="s">
        <v>295</v>
      </c>
      <c r="N25" s="226" t="s">
        <v>11</v>
      </c>
      <c r="O25" s="226" t="s">
        <v>11</v>
      </c>
      <c r="P25" s="226" t="s">
        <v>10</v>
      </c>
      <c r="Q25" s="226"/>
      <c r="R25" s="226" t="s">
        <v>10</v>
      </c>
      <c r="S25" s="226" t="s">
        <v>11</v>
      </c>
      <c r="T25" s="226"/>
      <c r="U25" s="226" t="s">
        <v>11</v>
      </c>
      <c r="V25" s="226" t="s">
        <v>11</v>
      </c>
      <c r="W25" s="226"/>
      <c r="X25" s="226" t="s">
        <v>11</v>
      </c>
      <c r="Y25" s="227" t="s">
        <v>11</v>
      </c>
      <c r="Z25" s="226"/>
      <c r="AA25" s="226" t="s">
        <v>11</v>
      </c>
      <c r="AB25" s="226" t="s">
        <v>295</v>
      </c>
      <c r="AC25" s="226"/>
      <c r="AD25" s="226" t="s">
        <v>10</v>
      </c>
      <c r="AE25" s="226" t="s">
        <v>10</v>
      </c>
      <c r="AF25" s="226" t="s">
        <v>11</v>
      </c>
      <c r="AG25" s="226" t="s">
        <v>11</v>
      </c>
      <c r="AH25" s="226" t="s">
        <v>11</v>
      </c>
      <c r="AI25" s="226" t="s">
        <v>10</v>
      </c>
      <c r="AJ25" s="226" t="s">
        <v>10</v>
      </c>
      <c r="AK25" s="226" t="s">
        <v>10</v>
      </c>
      <c r="AL25" s="226" t="s">
        <v>11</v>
      </c>
      <c r="AM25" s="226" t="s">
        <v>10</v>
      </c>
      <c r="AN25" s="227" t="s">
        <v>10</v>
      </c>
      <c r="AO25" s="108"/>
      <c r="AP25" s="105" t="s">
        <v>65</v>
      </c>
      <c r="AQ25" s="105" t="s">
        <v>64</v>
      </c>
      <c r="AR25" s="4"/>
      <c r="AS25" s="76"/>
      <c r="AT25" s="4"/>
      <c r="AU25" s="2"/>
      <c r="AV25" s="76"/>
      <c r="AW25" s="4"/>
      <c r="AX25" s="76"/>
    </row>
    <row r="26" spans="1:50" ht="24.75" customHeight="1">
      <c r="A26" s="105" t="s">
        <v>66</v>
      </c>
      <c r="B26" s="105" t="s">
        <v>64</v>
      </c>
      <c r="C26" s="208">
        <v>1</v>
      </c>
      <c r="D26" s="200">
        <v>4</v>
      </c>
      <c r="E26" s="120">
        <f>I26*0.66</f>
        <v>1.98</v>
      </c>
      <c r="F26" s="118">
        <f>G26+H26</f>
        <v>13</v>
      </c>
      <c r="G26" s="55">
        <f>COUNTIF(K26:AN26,"W")</f>
        <v>8</v>
      </c>
      <c r="H26" s="55">
        <f>COUNTIF(K26:AN26,"L")</f>
        <v>5</v>
      </c>
      <c r="I26" s="225">
        <f>G26-H26</f>
        <v>3</v>
      </c>
      <c r="J26" s="221">
        <f>SUM(G26/F26%)</f>
        <v>61.53846153846153</v>
      </c>
      <c r="K26" s="226" t="s">
        <v>10</v>
      </c>
      <c r="L26" s="226" t="s">
        <v>10</v>
      </c>
      <c r="M26" s="226" t="s">
        <v>295</v>
      </c>
      <c r="N26" s="226" t="s">
        <v>11</v>
      </c>
      <c r="O26" s="226"/>
      <c r="P26" s="226" t="s">
        <v>10</v>
      </c>
      <c r="Q26" s="226" t="s">
        <v>10</v>
      </c>
      <c r="R26" s="226"/>
      <c r="S26" s="226"/>
      <c r="T26" s="226" t="s">
        <v>11</v>
      </c>
      <c r="U26" s="226"/>
      <c r="V26" s="226"/>
      <c r="W26" s="226" t="s">
        <v>11</v>
      </c>
      <c r="X26" s="226" t="s">
        <v>10</v>
      </c>
      <c r="Y26" s="227"/>
      <c r="Z26" s="226" t="s">
        <v>10</v>
      </c>
      <c r="AA26" s="226"/>
      <c r="AB26" s="226" t="s">
        <v>295</v>
      </c>
      <c r="AC26" s="226" t="s">
        <v>11</v>
      </c>
      <c r="AD26" s="226"/>
      <c r="AE26" s="226"/>
      <c r="AF26" s="226" t="s">
        <v>11</v>
      </c>
      <c r="AG26" s="226"/>
      <c r="AH26" s="226"/>
      <c r="AI26" s="226"/>
      <c r="AJ26" s="226"/>
      <c r="AK26" s="226"/>
      <c r="AL26" s="226" t="s">
        <v>10</v>
      </c>
      <c r="AM26" s="226" t="s">
        <v>10</v>
      </c>
      <c r="AN26" s="227"/>
      <c r="AO26" s="108"/>
      <c r="AP26" s="105" t="s">
        <v>66</v>
      </c>
      <c r="AQ26" s="105" t="s">
        <v>64</v>
      </c>
      <c r="AR26" s="4"/>
      <c r="AS26" s="76"/>
      <c r="AT26" s="4"/>
      <c r="AU26" s="2"/>
      <c r="AV26" s="76"/>
      <c r="AW26" s="4"/>
      <c r="AX26" s="76"/>
    </row>
    <row r="27" spans="1:50" ht="24.75" customHeight="1">
      <c r="A27" s="105" t="s">
        <v>374</v>
      </c>
      <c r="B27" s="105" t="s">
        <v>64</v>
      </c>
      <c r="C27" s="208">
        <v>7</v>
      </c>
      <c r="D27" s="200">
        <v>4</v>
      </c>
      <c r="E27" s="120">
        <f>I27*0.66</f>
        <v>-0.66</v>
      </c>
      <c r="F27" s="118">
        <f>G27+H27</f>
        <v>1</v>
      </c>
      <c r="G27" s="55">
        <f>COUNTIF(K27:AN27,"W")</f>
        <v>0</v>
      </c>
      <c r="H27" s="55">
        <f>COUNTIF(K27:AN27,"L")</f>
        <v>1</v>
      </c>
      <c r="I27" s="225">
        <f>G27-H27</f>
        <v>-1</v>
      </c>
      <c r="J27" s="221">
        <f>SUM(G27/F27%)</f>
        <v>0</v>
      </c>
      <c r="K27" s="226"/>
      <c r="L27" s="226"/>
      <c r="M27" s="226" t="s">
        <v>295</v>
      </c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7"/>
      <c r="Z27" s="226"/>
      <c r="AA27" s="226"/>
      <c r="AB27" s="226" t="s">
        <v>295</v>
      </c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7" t="s">
        <v>11</v>
      </c>
      <c r="AO27" s="108"/>
      <c r="AP27" s="105" t="s">
        <v>374</v>
      </c>
      <c r="AQ27" s="105" t="s">
        <v>64</v>
      </c>
      <c r="AR27" s="4"/>
      <c r="AS27" s="76"/>
      <c r="AT27" s="4"/>
      <c r="AU27" s="2"/>
      <c r="AV27" s="76"/>
      <c r="AW27" s="4"/>
      <c r="AX27" s="76"/>
    </row>
    <row r="28" spans="1:50" ht="24.75" customHeight="1">
      <c r="A28" s="246" t="s">
        <v>155</v>
      </c>
      <c r="B28" s="246" t="s">
        <v>64</v>
      </c>
      <c r="C28" s="208">
        <v>7</v>
      </c>
      <c r="D28" s="200">
        <v>14.333333333333334</v>
      </c>
      <c r="E28" s="121">
        <f>I28*0.66</f>
        <v>13.200000000000001</v>
      </c>
      <c r="F28" s="118">
        <f>G28+H28</f>
        <v>24</v>
      </c>
      <c r="G28" s="55">
        <f>COUNTIF(K28:AN28,"W")</f>
        <v>22</v>
      </c>
      <c r="H28" s="55">
        <f>COUNTIF(K28:AN28,"L")</f>
        <v>2</v>
      </c>
      <c r="I28" s="225">
        <f>G28-H28</f>
        <v>20</v>
      </c>
      <c r="J28" s="221">
        <f>SUM(G28/F28%)</f>
        <v>91.66666666666667</v>
      </c>
      <c r="K28" s="226" t="s">
        <v>57</v>
      </c>
      <c r="L28" s="226" t="s">
        <v>57</v>
      </c>
      <c r="M28" s="226" t="s">
        <v>295</v>
      </c>
      <c r="N28" s="226" t="s">
        <v>10</v>
      </c>
      <c r="O28" s="226" t="s">
        <v>10</v>
      </c>
      <c r="P28" s="226" t="s">
        <v>10</v>
      </c>
      <c r="Q28" s="226" t="s">
        <v>10</v>
      </c>
      <c r="R28" s="226" t="s">
        <v>10</v>
      </c>
      <c r="S28" s="226" t="s">
        <v>10</v>
      </c>
      <c r="T28" s="226" t="s">
        <v>10</v>
      </c>
      <c r="U28" s="226" t="s">
        <v>10</v>
      </c>
      <c r="V28" s="226" t="s">
        <v>10</v>
      </c>
      <c r="W28" s="226" t="s">
        <v>10</v>
      </c>
      <c r="X28" s="226" t="s">
        <v>10</v>
      </c>
      <c r="Y28" s="227" t="s">
        <v>10</v>
      </c>
      <c r="Z28" s="226" t="s">
        <v>11</v>
      </c>
      <c r="AA28" s="226" t="s">
        <v>11</v>
      </c>
      <c r="AB28" s="226" t="s">
        <v>295</v>
      </c>
      <c r="AC28" s="226" t="s">
        <v>10</v>
      </c>
      <c r="AD28" s="226" t="s">
        <v>10</v>
      </c>
      <c r="AE28" s="226" t="s">
        <v>10</v>
      </c>
      <c r="AF28" s="226"/>
      <c r="AG28" s="226" t="s">
        <v>10</v>
      </c>
      <c r="AH28" s="226" t="s">
        <v>10</v>
      </c>
      <c r="AI28" s="226" t="s">
        <v>10</v>
      </c>
      <c r="AJ28" s="226" t="s">
        <v>10</v>
      </c>
      <c r="AK28" s="226" t="s">
        <v>10</v>
      </c>
      <c r="AL28" s="226" t="s">
        <v>10</v>
      </c>
      <c r="AM28" s="226" t="s">
        <v>10</v>
      </c>
      <c r="AN28" s="227"/>
      <c r="AO28" s="108"/>
      <c r="AP28" s="246" t="s">
        <v>155</v>
      </c>
      <c r="AQ28" s="246" t="s">
        <v>64</v>
      </c>
      <c r="AR28" s="4"/>
      <c r="AS28" s="76"/>
      <c r="AT28" s="4"/>
      <c r="AU28" s="2"/>
      <c r="AV28" s="76"/>
      <c r="AW28" s="4"/>
      <c r="AX28" s="76"/>
    </row>
    <row r="29" spans="1:50" ht="24.75" customHeight="1">
      <c r="A29" s="246" t="s">
        <v>92</v>
      </c>
      <c r="B29" s="246" t="s">
        <v>64</v>
      </c>
      <c r="C29" s="208">
        <v>12</v>
      </c>
      <c r="D29" s="200">
        <v>15.666666666666666</v>
      </c>
      <c r="E29" s="120">
        <f>I29*0.66</f>
        <v>4.62</v>
      </c>
      <c r="F29" s="118">
        <f>G29+H29</f>
        <v>23</v>
      </c>
      <c r="G29" s="55">
        <f>COUNTIF(K29:AN29,"W")</f>
        <v>15</v>
      </c>
      <c r="H29" s="55">
        <f>COUNTIF(K29:AN29,"L")</f>
        <v>8</v>
      </c>
      <c r="I29" s="225">
        <f>G29-H29</f>
        <v>7</v>
      </c>
      <c r="J29" s="221">
        <f>SUM(G29/F29%)</f>
        <v>65.21739130434783</v>
      </c>
      <c r="K29" s="226" t="s">
        <v>57</v>
      </c>
      <c r="L29" s="226" t="s">
        <v>10</v>
      </c>
      <c r="M29" s="226" t="s">
        <v>295</v>
      </c>
      <c r="N29" s="226" t="s">
        <v>10</v>
      </c>
      <c r="O29" s="226"/>
      <c r="P29" s="226"/>
      <c r="Q29" s="226" t="s">
        <v>10</v>
      </c>
      <c r="R29" s="226"/>
      <c r="S29" s="226" t="s">
        <v>10</v>
      </c>
      <c r="T29" s="226" t="s">
        <v>10</v>
      </c>
      <c r="U29" s="226" t="s">
        <v>11</v>
      </c>
      <c r="V29" s="226" t="s">
        <v>11</v>
      </c>
      <c r="W29" s="226" t="s">
        <v>10</v>
      </c>
      <c r="X29" s="226" t="s">
        <v>10</v>
      </c>
      <c r="Y29" s="227" t="s">
        <v>10</v>
      </c>
      <c r="Z29" s="226" t="s">
        <v>11</v>
      </c>
      <c r="AA29" s="226" t="s">
        <v>10</v>
      </c>
      <c r="AB29" s="226" t="s">
        <v>295</v>
      </c>
      <c r="AC29" s="226" t="s">
        <v>11</v>
      </c>
      <c r="AD29" s="226" t="s">
        <v>10</v>
      </c>
      <c r="AE29" s="226" t="s">
        <v>11</v>
      </c>
      <c r="AF29" s="226" t="s">
        <v>10</v>
      </c>
      <c r="AG29" s="226" t="s">
        <v>10</v>
      </c>
      <c r="AH29" s="226" t="s">
        <v>10</v>
      </c>
      <c r="AI29" s="226" t="s">
        <v>10</v>
      </c>
      <c r="AJ29" s="226" t="s">
        <v>10</v>
      </c>
      <c r="AK29" s="226" t="s">
        <v>11</v>
      </c>
      <c r="AL29" s="226" t="s">
        <v>11</v>
      </c>
      <c r="AM29" s="226" t="s">
        <v>11</v>
      </c>
      <c r="AN29" s="227"/>
      <c r="AO29" s="108"/>
      <c r="AP29" s="246" t="s">
        <v>92</v>
      </c>
      <c r="AQ29" s="246" t="s">
        <v>64</v>
      </c>
      <c r="AR29" s="4"/>
      <c r="AS29" s="76"/>
      <c r="AT29" s="4"/>
      <c r="AU29" s="2"/>
      <c r="AV29" s="76"/>
      <c r="AW29" s="4"/>
      <c r="AX29" s="76"/>
    </row>
    <row r="30" spans="1:50" ht="24.75" customHeight="1">
      <c r="A30" s="105" t="s">
        <v>179</v>
      </c>
      <c r="B30" s="105" t="s">
        <v>64</v>
      </c>
      <c r="C30" s="208">
        <v>-8</v>
      </c>
      <c r="D30" s="200">
        <v>0</v>
      </c>
      <c r="E30" s="120">
        <f>I30*0.66</f>
        <v>0</v>
      </c>
      <c r="F30" s="118">
        <f>G30+H30</f>
        <v>4</v>
      </c>
      <c r="G30" s="55">
        <f>COUNTIF(K30:AN30,"W")</f>
        <v>2</v>
      </c>
      <c r="H30" s="55">
        <f>COUNTIF(K30:AN30,"L")</f>
        <v>2</v>
      </c>
      <c r="I30" s="225">
        <f>G30-H30</f>
        <v>0</v>
      </c>
      <c r="J30" s="221">
        <f>SUM(G30/F30%)</f>
        <v>50</v>
      </c>
      <c r="K30" s="226" t="s">
        <v>10</v>
      </c>
      <c r="L30" s="226" t="s">
        <v>11</v>
      </c>
      <c r="M30" s="226" t="s">
        <v>295</v>
      </c>
      <c r="N30" s="226"/>
      <c r="O30" s="226" t="s">
        <v>10</v>
      </c>
      <c r="P30" s="226"/>
      <c r="Q30" s="226"/>
      <c r="R30" s="226" t="s">
        <v>11</v>
      </c>
      <c r="S30" s="226"/>
      <c r="T30" s="226"/>
      <c r="U30" s="226"/>
      <c r="V30" s="226"/>
      <c r="W30" s="226"/>
      <c r="X30" s="226"/>
      <c r="Y30" s="227"/>
      <c r="Z30" s="226"/>
      <c r="AA30" s="226"/>
      <c r="AB30" s="226" t="s">
        <v>295</v>
      </c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7"/>
      <c r="AO30" s="108"/>
      <c r="AP30" s="105" t="s">
        <v>179</v>
      </c>
      <c r="AQ30" s="105" t="s">
        <v>64</v>
      </c>
      <c r="AR30" s="4"/>
      <c r="AS30" s="76"/>
      <c r="AT30" s="4"/>
      <c r="AU30" s="2"/>
      <c r="AV30" s="76"/>
      <c r="AW30" s="4"/>
      <c r="AX30" s="76"/>
    </row>
    <row r="31" spans="1:50" ht="24.75" customHeight="1">
      <c r="A31" s="105" t="s">
        <v>62</v>
      </c>
      <c r="B31" s="105" t="s">
        <v>64</v>
      </c>
      <c r="C31" s="208">
        <v>7</v>
      </c>
      <c r="D31" s="200">
        <v>6.666666666666667</v>
      </c>
      <c r="E31" s="121">
        <f>I31*0.66</f>
        <v>9.9</v>
      </c>
      <c r="F31" s="118">
        <f>G31+H31</f>
        <v>25</v>
      </c>
      <c r="G31" s="55">
        <f>COUNTIF(K31:AN31,"W")</f>
        <v>20</v>
      </c>
      <c r="H31" s="55">
        <f>COUNTIF(K31:AN31,"L")</f>
        <v>5</v>
      </c>
      <c r="I31" s="225">
        <f>G31-H31</f>
        <v>15</v>
      </c>
      <c r="J31" s="221">
        <f>SUM(G31/F31%)</f>
        <v>80</v>
      </c>
      <c r="K31" s="226" t="s">
        <v>11</v>
      </c>
      <c r="L31" s="226"/>
      <c r="M31" s="226" t="s">
        <v>295</v>
      </c>
      <c r="N31" s="226"/>
      <c r="O31" s="226" t="s">
        <v>10</v>
      </c>
      <c r="P31" s="226" t="s">
        <v>10</v>
      </c>
      <c r="Q31" s="226" t="s">
        <v>10</v>
      </c>
      <c r="R31" s="226" t="s">
        <v>11</v>
      </c>
      <c r="S31" s="226" t="s">
        <v>10</v>
      </c>
      <c r="T31" s="226" t="s">
        <v>10</v>
      </c>
      <c r="U31" s="226" t="s">
        <v>10</v>
      </c>
      <c r="V31" s="226" t="s">
        <v>10</v>
      </c>
      <c r="W31" s="226" t="s">
        <v>10</v>
      </c>
      <c r="X31" s="226"/>
      <c r="Y31" s="227" t="s">
        <v>10</v>
      </c>
      <c r="Z31" s="226" t="s">
        <v>10</v>
      </c>
      <c r="AA31" s="226" t="s">
        <v>10</v>
      </c>
      <c r="AB31" s="226" t="s">
        <v>295</v>
      </c>
      <c r="AC31" s="226" t="s">
        <v>10</v>
      </c>
      <c r="AD31" s="226" t="s">
        <v>10</v>
      </c>
      <c r="AE31" s="226" t="s">
        <v>10</v>
      </c>
      <c r="AF31" s="226" t="s">
        <v>11</v>
      </c>
      <c r="AG31" s="226" t="s">
        <v>10</v>
      </c>
      <c r="AH31" s="226" t="s">
        <v>10</v>
      </c>
      <c r="AI31" s="226" t="s">
        <v>11</v>
      </c>
      <c r="AJ31" s="226" t="s">
        <v>11</v>
      </c>
      <c r="AK31" s="226" t="s">
        <v>10</v>
      </c>
      <c r="AL31" s="226" t="s">
        <v>10</v>
      </c>
      <c r="AM31" s="226" t="s">
        <v>10</v>
      </c>
      <c r="AN31" s="227" t="s">
        <v>10</v>
      </c>
      <c r="AO31" s="108"/>
      <c r="AP31" s="105" t="s">
        <v>62</v>
      </c>
      <c r="AQ31" s="105" t="s">
        <v>64</v>
      </c>
      <c r="AR31" s="4"/>
      <c r="AS31" s="76"/>
      <c r="AT31" s="4"/>
      <c r="AU31" s="2"/>
      <c r="AV31" s="76"/>
      <c r="AW31" s="4"/>
      <c r="AX31" s="76"/>
    </row>
    <row r="32" spans="1:50" ht="24.75" customHeight="1">
      <c r="A32" s="105" t="s">
        <v>68</v>
      </c>
      <c r="B32" s="105" t="s">
        <v>64</v>
      </c>
      <c r="C32" s="208">
        <v>-2</v>
      </c>
      <c r="D32" s="200">
        <v>0</v>
      </c>
      <c r="E32" s="120">
        <f>I32*0.66</f>
        <v>6.6000000000000005</v>
      </c>
      <c r="F32" s="118">
        <f>G32+H32</f>
        <v>26</v>
      </c>
      <c r="G32" s="55">
        <f>COUNTIF(K32:AN32,"W")</f>
        <v>18</v>
      </c>
      <c r="H32" s="55">
        <f>COUNTIF(K32:AN32,"L")</f>
        <v>8</v>
      </c>
      <c r="I32" s="225">
        <f>G32-H32</f>
        <v>10</v>
      </c>
      <c r="J32" s="221">
        <f>SUM(G32/F32%)</f>
        <v>69.23076923076923</v>
      </c>
      <c r="K32" s="226" t="s">
        <v>10</v>
      </c>
      <c r="L32" s="226" t="s">
        <v>11</v>
      </c>
      <c r="M32" s="226" t="s">
        <v>295</v>
      </c>
      <c r="N32" s="226" t="s">
        <v>11</v>
      </c>
      <c r="O32" s="226" t="s">
        <v>11</v>
      </c>
      <c r="P32" s="226" t="s">
        <v>10</v>
      </c>
      <c r="Q32" s="226" t="s">
        <v>10</v>
      </c>
      <c r="R32" s="226" t="s">
        <v>10</v>
      </c>
      <c r="S32" s="226" t="s">
        <v>11</v>
      </c>
      <c r="T32" s="226" t="s">
        <v>10</v>
      </c>
      <c r="U32" s="226" t="s">
        <v>10</v>
      </c>
      <c r="V32" s="226" t="s">
        <v>10</v>
      </c>
      <c r="W32" s="226" t="s">
        <v>11</v>
      </c>
      <c r="X32" s="226" t="s">
        <v>11</v>
      </c>
      <c r="Y32" s="227" t="s">
        <v>10</v>
      </c>
      <c r="Z32" s="226" t="s">
        <v>10</v>
      </c>
      <c r="AA32" s="226" t="s">
        <v>10</v>
      </c>
      <c r="AB32" s="226" t="s">
        <v>295</v>
      </c>
      <c r="AC32" s="226" t="s">
        <v>10</v>
      </c>
      <c r="AD32" s="226" t="s">
        <v>10</v>
      </c>
      <c r="AE32" s="226" t="s">
        <v>11</v>
      </c>
      <c r="AF32" s="226" t="s">
        <v>10</v>
      </c>
      <c r="AG32" s="226" t="s">
        <v>10</v>
      </c>
      <c r="AH32" s="226" t="s">
        <v>11</v>
      </c>
      <c r="AI32" s="226" t="s">
        <v>10</v>
      </c>
      <c r="AJ32" s="226" t="s">
        <v>10</v>
      </c>
      <c r="AK32" s="226" t="s">
        <v>10</v>
      </c>
      <c r="AL32" s="226"/>
      <c r="AM32" s="226"/>
      <c r="AN32" s="227" t="s">
        <v>10</v>
      </c>
      <c r="AO32" s="108"/>
      <c r="AP32" s="105" t="s">
        <v>68</v>
      </c>
      <c r="AQ32" s="105" t="s">
        <v>64</v>
      </c>
      <c r="AR32" s="4"/>
      <c r="AS32" s="76"/>
      <c r="AT32" s="4"/>
      <c r="AU32" s="2"/>
      <c r="AV32" s="76"/>
      <c r="AW32" s="4"/>
      <c r="AX32" s="76"/>
    </row>
    <row r="33" spans="1:50" ht="24.75" customHeight="1">
      <c r="A33" s="105" t="s">
        <v>69</v>
      </c>
      <c r="B33" s="105" t="s">
        <v>64</v>
      </c>
      <c r="C33" s="208">
        <v>-2</v>
      </c>
      <c r="D33" s="200">
        <v>4.666666666666667</v>
      </c>
      <c r="E33" s="120">
        <f>I33*0.66</f>
        <v>0</v>
      </c>
      <c r="F33" s="118">
        <f>G33+H33</f>
        <v>0</v>
      </c>
      <c r="G33" s="55">
        <f>COUNTIF(K33:AN33,"W")</f>
        <v>0</v>
      </c>
      <c r="H33" s="55">
        <f>COUNTIF(K33:AN33,"L")</f>
        <v>0</v>
      </c>
      <c r="I33" s="225">
        <f>G33-H33</f>
        <v>0</v>
      </c>
      <c r="J33" s="221" t="e">
        <f>SUM(G33/F33%)</f>
        <v>#DIV/0!</v>
      </c>
      <c r="K33" s="226"/>
      <c r="L33" s="226"/>
      <c r="M33" s="226" t="s">
        <v>295</v>
      </c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7"/>
      <c r="Z33" s="226"/>
      <c r="AA33" s="226"/>
      <c r="AB33" s="226" t="s">
        <v>295</v>
      </c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7"/>
      <c r="AO33" s="108"/>
      <c r="AP33" s="105" t="s">
        <v>69</v>
      </c>
      <c r="AQ33" s="105" t="s">
        <v>64</v>
      </c>
      <c r="AR33" s="4"/>
      <c r="AS33" s="76"/>
      <c r="AT33" s="4"/>
      <c r="AU33" s="2"/>
      <c r="AV33" s="76"/>
      <c r="AW33" s="4"/>
      <c r="AX33" s="76"/>
    </row>
    <row r="34" spans="1:50" s="154" customFormat="1" ht="24.75" customHeight="1" thickBot="1">
      <c r="A34" s="149" t="s">
        <v>65</v>
      </c>
      <c r="B34" s="149" t="s">
        <v>375</v>
      </c>
      <c r="C34" s="209">
        <v>15</v>
      </c>
      <c r="D34" s="201">
        <v>15</v>
      </c>
      <c r="E34" s="146">
        <f>I34*0.66</f>
        <v>0.66</v>
      </c>
      <c r="F34" s="147">
        <f>G34+H34</f>
        <v>1</v>
      </c>
      <c r="G34" s="148">
        <f>COUNTIF(K34:AN34,"W")</f>
        <v>1</v>
      </c>
      <c r="H34" s="148">
        <f>COUNTIF(K34:AN34,"L")</f>
        <v>0</v>
      </c>
      <c r="I34" s="228">
        <f>G34-H34</f>
        <v>1</v>
      </c>
      <c r="J34" s="229">
        <f>SUM(G34/F34%)</f>
        <v>100</v>
      </c>
      <c r="K34" s="230"/>
      <c r="L34" s="230"/>
      <c r="M34" s="230" t="s">
        <v>295</v>
      </c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1"/>
      <c r="Z34" s="230"/>
      <c r="AA34" s="230"/>
      <c r="AB34" s="230" t="s">
        <v>295</v>
      </c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1" t="s">
        <v>10</v>
      </c>
      <c r="AO34" s="150"/>
      <c r="AP34" s="149" t="s">
        <v>65</v>
      </c>
      <c r="AQ34" s="149" t="s">
        <v>375</v>
      </c>
      <c r="AR34" s="151"/>
      <c r="AS34" s="152"/>
      <c r="AT34" s="151"/>
      <c r="AU34" s="153"/>
      <c r="AV34" s="152"/>
      <c r="AW34" s="151"/>
      <c r="AX34" s="152"/>
    </row>
    <row r="35" spans="1:50" ht="24.75" customHeight="1">
      <c r="A35" s="105" t="s">
        <v>71</v>
      </c>
      <c r="B35" s="105" t="s">
        <v>1</v>
      </c>
      <c r="C35" s="208">
        <v>-2</v>
      </c>
      <c r="D35" s="200">
        <v>0.666666666666667</v>
      </c>
      <c r="E35" s="120">
        <f>I35*0.66</f>
        <v>0</v>
      </c>
      <c r="F35" s="118">
        <f>G35+H35</f>
        <v>22</v>
      </c>
      <c r="G35" s="55">
        <f>COUNTIF(K35:AN35,"W")</f>
        <v>11</v>
      </c>
      <c r="H35" s="55">
        <f>COUNTIF(K35:AN35,"L")</f>
        <v>11</v>
      </c>
      <c r="I35" s="225">
        <f>G35-H35</f>
        <v>0</v>
      </c>
      <c r="J35" s="221">
        <f>SUM(G35/F35%)</f>
        <v>50</v>
      </c>
      <c r="K35" s="226" t="s">
        <v>10</v>
      </c>
      <c r="L35" s="226"/>
      <c r="M35" s="226" t="s">
        <v>10</v>
      </c>
      <c r="N35" s="226" t="s">
        <v>295</v>
      </c>
      <c r="O35" s="226" t="s">
        <v>11</v>
      </c>
      <c r="P35" s="226" t="s">
        <v>10</v>
      </c>
      <c r="Q35" s="226" t="s">
        <v>10</v>
      </c>
      <c r="R35" s="226" t="s">
        <v>11</v>
      </c>
      <c r="S35" s="226" t="s">
        <v>10</v>
      </c>
      <c r="T35" s="226"/>
      <c r="U35" s="226" t="s">
        <v>11</v>
      </c>
      <c r="V35" s="226" t="s">
        <v>10</v>
      </c>
      <c r="W35" s="226" t="s">
        <v>10</v>
      </c>
      <c r="X35" s="226" t="s">
        <v>11</v>
      </c>
      <c r="Y35" s="227" t="s">
        <v>10</v>
      </c>
      <c r="Z35" s="226" t="s">
        <v>11</v>
      </c>
      <c r="AA35" s="226" t="s">
        <v>10</v>
      </c>
      <c r="AB35" s="226"/>
      <c r="AC35" s="226" t="s">
        <v>295</v>
      </c>
      <c r="AD35" s="226" t="s">
        <v>11</v>
      </c>
      <c r="AE35" s="226"/>
      <c r="AF35" s="226"/>
      <c r="AG35" s="226" t="s">
        <v>11</v>
      </c>
      <c r="AH35" s="226" t="s">
        <v>11</v>
      </c>
      <c r="AI35" s="226" t="s">
        <v>11</v>
      </c>
      <c r="AJ35" s="226" t="s">
        <v>11</v>
      </c>
      <c r="AK35" s="226"/>
      <c r="AL35" s="226" t="s">
        <v>10</v>
      </c>
      <c r="AM35" s="226" t="s">
        <v>11</v>
      </c>
      <c r="AN35" s="227" t="s">
        <v>10</v>
      </c>
      <c r="AO35" s="108"/>
      <c r="AP35" s="105" t="s">
        <v>71</v>
      </c>
      <c r="AQ35" s="105" t="s">
        <v>1</v>
      </c>
      <c r="AR35" s="4"/>
      <c r="AS35" s="76"/>
      <c r="AT35" s="4"/>
      <c r="AU35" s="2"/>
      <c r="AV35" s="76"/>
      <c r="AW35" s="4"/>
      <c r="AX35" s="76"/>
    </row>
    <row r="36" spans="1:50" ht="24.75" customHeight="1">
      <c r="A36" s="105" t="s">
        <v>72</v>
      </c>
      <c r="B36" s="105" t="s">
        <v>1</v>
      </c>
      <c r="C36" s="208">
        <v>11</v>
      </c>
      <c r="D36" s="200">
        <v>7</v>
      </c>
      <c r="E36" s="120">
        <f>I36*0.66</f>
        <v>-0.66</v>
      </c>
      <c r="F36" s="118">
        <f>G36+H36</f>
        <v>3</v>
      </c>
      <c r="G36" s="55">
        <f>COUNTIF(K36:AN36,"W")</f>
        <v>1</v>
      </c>
      <c r="H36" s="55">
        <f>COUNTIF(K36:AN36,"L")</f>
        <v>2</v>
      </c>
      <c r="I36" s="225">
        <f>G36-H36</f>
        <v>-1</v>
      </c>
      <c r="J36" s="221">
        <f>SUM(G36/F36%)</f>
        <v>33.333333333333336</v>
      </c>
      <c r="K36" s="226" t="s">
        <v>10</v>
      </c>
      <c r="L36" s="226" t="s">
        <v>11</v>
      </c>
      <c r="M36" s="226" t="s">
        <v>11</v>
      </c>
      <c r="N36" s="226" t="s">
        <v>295</v>
      </c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7"/>
      <c r="Z36" s="226"/>
      <c r="AA36" s="226"/>
      <c r="AB36" s="226"/>
      <c r="AC36" s="226" t="s">
        <v>295</v>
      </c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7"/>
      <c r="AO36" s="108"/>
      <c r="AP36" s="105" t="s">
        <v>72</v>
      </c>
      <c r="AQ36" s="105" t="s">
        <v>1</v>
      </c>
      <c r="AR36" s="4"/>
      <c r="AS36" s="76"/>
      <c r="AT36" s="4"/>
      <c r="AU36" s="2"/>
      <c r="AV36" s="76"/>
      <c r="AW36" s="4"/>
      <c r="AX36" s="76"/>
    </row>
    <row r="37" spans="1:50" ht="24.75" customHeight="1">
      <c r="A37" s="105" t="s">
        <v>73</v>
      </c>
      <c r="B37" s="105" t="s">
        <v>1</v>
      </c>
      <c r="C37" s="208">
        <v>2</v>
      </c>
      <c r="D37" s="200">
        <v>1.6666666666666665</v>
      </c>
      <c r="E37" s="120">
        <f>I37*0.66</f>
        <v>2.64</v>
      </c>
      <c r="F37" s="118">
        <f>G37+H37</f>
        <v>4</v>
      </c>
      <c r="G37" s="55">
        <f>COUNTIF(K37:AN37,"W")</f>
        <v>4</v>
      </c>
      <c r="H37" s="55">
        <f>COUNTIF(K37:AN37,"L")</f>
        <v>0</v>
      </c>
      <c r="I37" s="225">
        <f>G37-H37</f>
        <v>4</v>
      </c>
      <c r="J37" s="221">
        <f>SUM(G37/F37%)</f>
        <v>100</v>
      </c>
      <c r="K37" s="226"/>
      <c r="L37" s="226"/>
      <c r="M37" s="226"/>
      <c r="N37" s="226" t="s">
        <v>295</v>
      </c>
      <c r="O37" s="226"/>
      <c r="P37" s="226"/>
      <c r="Q37" s="226"/>
      <c r="R37" s="226"/>
      <c r="S37" s="226" t="s">
        <v>10</v>
      </c>
      <c r="T37" s="226" t="s">
        <v>10</v>
      </c>
      <c r="U37" s="226"/>
      <c r="V37" s="226"/>
      <c r="W37" s="226"/>
      <c r="X37" s="226"/>
      <c r="Y37" s="227"/>
      <c r="Z37" s="226"/>
      <c r="AA37" s="226"/>
      <c r="AB37" s="226"/>
      <c r="AC37" s="226" t="s">
        <v>295</v>
      </c>
      <c r="AD37" s="226"/>
      <c r="AE37" s="226" t="s">
        <v>10</v>
      </c>
      <c r="AF37" s="226" t="s">
        <v>10</v>
      </c>
      <c r="AG37" s="226"/>
      <c r="AH37" s="226"/>
      <c r="AI37" s="226"/>
      <c r="AJ37" s="226"/>
      <c r="AK37" s="226"/>
      <c r="AL37" s="226"/>
      <c r="AM37" s="226"/>
      <c r="AN37" s="227"/>
      <c r="AO37" s="108"/>
      <c r="AP37" s="105" t="s">
        <v>73</v>
      </c>
      <c r="AQ37" s="105" t="s">
        <v>1</v>
      </c>
      <c r="AR37" s="4"/>
      <c r="AS37" s="76"/>
      <c r="AT37" s="4"/>
      <c r="AU37" s="2"/>
      <c r="AV37" s="76"/>
      <c r="AW37" s="4"/>
      <c r="AX37" s="76"/>
    </row>
    <row r="38" spans="1:50" ht="24.75" customHeight="1">
      <c r="A38" s="105" t="s">
        <v>74</v>
      </c>
      <c r="B38" s="105" t="s">
        <v>1</v>
      </c>
      <c r="C38" s="208">
        <v>1</v>
      </c>
      <c r="D38" s="200">
        <v>4.333333333333333</v>
      </c>
      <c r="E38" s="120">
        <f>I38*0.66</f>
        <v>-2.64</v>
      </c>
      <c r="F38" s="118">
        <f>G38+H38</f>
        <v>26</v>
      </c>
      <c r="G38" s="55">
        <f>COUNTIF(K38:AN38,"W")</f>
        <v>11</v>
      </c>
      <c r="H38" s="55">
        <f>COUNTIF(K38:AN38,"L")</f>
        <v>15</v>
      </c>
      <c r="I38" s="225">
        <f>G38-H38</f>
        <v>-4</v>
      </c>
      <c r="J38" s="221">
        <f>SUM(G38/F38%)</f>
        <v>42.30769230769231</v>
      </c>
      <c r="K38" s="226" t="s">
        <v>10</v>
      </c>
      <c r="L38" s="226"/>
      <c r="M38" s="226"/>
      <c r="N38" s="226" t="s">
        <v>295</v>
      </c>
      <c r="O38" s="226" t="s">
        <v>10</v>
      </c>
      <c r="P38" s="226" t="s">
        <v>11</v>
      </c>
      <c r="Q38" s="226" t="s">
        <v>10</v>
      </c>
      <c r="R38" s="226" t="s">
        <v>10</v>
      </c>
      <c r="S38" s="226" t="s">
        <v>11</v>
      </c>
      <c r="T38" s="226" t="s">
        <v>10</v>
      </c>
      <c r="U38" s="226" t="s">
        <v>11</v>
      </c>
      <c r="V38" s="226" t="s">
        <v>11</v>
      </c>
      <c r="W38" s="226" t="s">
        <v>11</v>
      </c>
      <c r="X38" s="226" t="s">
        <v>11</v>
      </c>
      <c r="Y38" s="227" t="s">
        <v>10</v>
      </c>
      <c r="Z38" s="226" t="s">
        <v>10</v>
      </c>
      <c r="AA38" s="226" t="s">
        <v>10</v>
      </c>
      <c r="AB38" s="226" t="s">
        <v>10</v>
      </c>
      <c r="AC38" s="226" t="s">
        <v>295</v>
      </c>
      <c r="AD38" s="226" t="s">
        <v>11</v>
      </c>
      <c r="AE38" s="226" t="s">
        <v>11</v>
      </c>
      <c r="AF38" s="226" t="s">
        <v>10</v>
      </c>
      <c r="AG38" s="226" t="s">
        <v>11</v>
      </c>
      <c r="AH38" s="226" t="s">
        <v>11</v>
      </c>
      <c r="AI38" s="226" t="s">
        <v>11</v>
      </c>
      <c r="AJ38" s="226" t="s">
        <v>10</v>
      </c>
      <c r="AK38" s="226" t="s">
        <v>11</v>
      </c>
      <c r="AL38" s="226" t="s">
        <v>11</v>
      </c>
      <c r="AM38" s="226" t="s">
        <v>11</v>
      </c>
      <c r="AN38" s="227" t="s">
        <v>11</v>
      </c>
      <c r="AO38" s="108"/>
      <c r="AP38" s="105" t="s">
        <v>74</v>
      </c>
      <c r="AQ38" s="105" t="s">
        <v>1</v>
      </c>
      <c r="AR38" s="4"/>
      <c r="AS38" s="76"/>
      <c r="AT38" s="4"/>
      <c r="AU38" s="2"/>
      <c r="AV38" s="76"/>
      <c r="AW38" s="4"/>
      <c r="AX38" s="76"/>
    </row>
    <row r="39" spans="1:50" ht="24.75" customHeight="1">
      <c r="A39" s="105" t="s">
        <v>75</v>
      </c>
      <c r="B39" s="105" t="s">
        <v>1</v>
      </c>
      <c r="C39" s="208">
        <v>14</v>
      </c>
      <c r="D39" s="200">
        <v>15</v>
      </c>
      <c r="E39" s="120">
        <f>I39*0.66</f>
        <v>1.98</v>
      </c>
      <c r="F39" s="118">
        <f>G39+H39</f>
        <v>25</v>
      </c>
      <c r="G39" s="55">
        <f>COUNTIF(K39:AN39,"W")</f>
        <v>14</v>
      </c>
      <c r="H39" s="55">
        <f>COUNTIF(K39:AN39,"L")</f>
        <v>11</v>
      </c>
      <c r="I39" s="225">
        <f>G39-H39</f>
        <v>3</v>
      </c>
      <c r="J39" s="221">
        <f>SUM(G39/F39%)</f>
        <v>56</v>
      </c>
      <c r="K39" s="226"/>
      <c r="L39" s="226" t="s">
        <v>10</v>
      </c>
      <c r="M39" s="226" t="s">
        <v>11</v>
      </c>
      <c r="N39" s="226" t="s">
        <v>295</v>
      </c>
      <c r="O39" s="226" t="s">
        <v>11</v>
      </c>
      <c r="P39" s="226" t="s">
        <v>10</v>
      </c>
      <c r="Q39" s="226" t="s">
        <v>11</v>
      </c>
      <c r="R39" s="226" t="s">
        <v>10</v>
      </c>
      <c r="S39" s="226"/>
      <c r="T39" s="226" t="s">
        <v>10</v>
      </c>
      <c r="U39" s="226" t="s">
        <v>11</v>
      </c>
      <c r="V39" s="226" t="s">
        <v>11</v>
      </c>
      <c r="W39" s="226" t="s">
        <v>11</v>
      </c>
      <c r="X39" s="226" t="s">
        <v>10</v>
      </c>
      <c r="Y39" s="227" t="s">
        <v>11</v>
      </c>
      <c r="Z39" s="226" t="s">
        <v>10</v>
      </c>
      <c r="AA39" s="226" t="s">
        <v>11</v>
      </c>
      <c r="AB39" s="226" t="s">
        <v>10</v>
      </c>
      <c r="AC39" s="226" t="s">
        <v>295</v>
      </c>
      <c r="AD39" s="226" t="s">
        <v>10</v>
      </c>
      <c r="AE39" s="226"/>
      <c r="AF39" s="226" t="s">
        <v>10</v>
      </c>
      <c r="AG39" s="226" t="s">
        <v>10</v>
      </c>
      <c r="AH39" s="226" t="s">
        <v>11</v>
      </c>
      <c r="AI39" s="226" t="s">
        <v>10</v>
      </c>
      <c r="AJ39" s="226" t="s">
        <v>10</v>
      </c>
      <c r="AK39" s="226" t="s">
        <v>10</v>
      </c>
      <c r="AL39" s="226" t="s">
        <v>11</v>
      </c>
      <c r="AM39" s="226" t="s">
        <v>10</v>
      </c>
      <c r="AN39" s="227" t="s">
        <v>11</v>
      </c>
      <c r="AO39" s="108"/>
      <c r="AP39" s="105" t="s">
        <v>75</v>
      </c>
      <c r="AQ39" s="105" t="s">
        <v>1</v>
      </c>
      <c r="AR39" s="4"/>
      <c r="AS39" s="76"/>
      <c r="AT39" s="4"/>
      <c r="AU39" s="2"/>
      <c r="AV39" s="76"/>
      <c r="AW39" s="4"/>
      <c r="AX39" s="76"/>
    </row>
    <row r="40" spans="1:50" ht="24.75" customHeight="1">
      <c r="A40" s="237" t="s">
        <v>349</v>
      </c>
      <c r="B40" s="105" t="s">
        <v>1</v>
      </c>
      <c r="C40" s="208">
        <v>15</v>
      </c>
      <c r="D40" s="200">
        <v>15</v>
      </c>
      <c r="E40" s="120">
        <f>I40*0.66</f>
        <v>-1.32</v>
      </c>
      <c r="F40" s="118">
        <f>G40+H40</f>
        <v>2</v>
      </c>
      <c r="G40" s="55">
        <f>COUNTIF(K40:AN40,"W")</f>
        <v>0</v>
      </c>
      <c r="H40" s="55">
        <f>COUNTIF(K40:AN40,"L")</f>
        <v>2</v>
      </c>
      <c r="I40" s="225">
        <f>G40-H40</f>
        <v>-2</v>
      </c>
      <c r="J40" s="221">
        <f>SUM(G40/F40%)</f>
        <v>0</v>
      </c>
      <c r="K40" s="226"/>
      <c r="L40" s="226"/>
      <c r="M40" s="226"/>
      <c r="N40" s="226" t="s">
        <v>295</v>
      </c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7"/>
      <c r="Z40" s="226"/>
      <c r="AA40" s="226"/>
      <c r="AB40" s="226"/>
      <c r="AC40" s="226" t="s">
        <v>295</v>
      </c>
      <c r="AD40" s="226"/>
      <c r="AE40" s="226" t="s">
        <v>11</v>
      </c>
      <c r="AF40" s="226"/>
      <c r="AG40" s="226"/>
      <c r="AH40" s="226"/>
      <c r="AI40" s="226"/>
      <c r="AJ40" s="226"/>
      <c r="AK40" s="226" t="s">
        <v>11</v>
      </c>
      <c r="AL40" s="226"/>
      <c r="AM40" s="226"/>
      <c r="AN40" s="227"/>
      <c r="AO40" s="108"/>
      <c r="AP40" s="237" t="s">
        <v>349</v>
      </c>
      <c r="AQ40" s="105" t="s">
        <v>1</v>
      </c>
      <c r="AR40" s="4"/>
      <c r="AS40" s="76"/>
      <c r="AT40" s="4"/>
      <c r="AU40" s="2"/>
      <c r="AV40" s="76"/>
      <c r="AW40" s="4"/>
      <c r="AX40" s="76"/>
    </row>
    <row r="41" spans="1:50" ht="24.75" customHeight="1">
      <c r="A41" s="105" t="s">
        <v>76</v>
      </c>
      <c r="B41" s="105" t="s">
        <v>1</v>
      </c>
      <c r="C41" s="208">
        <v>3</v>
      </c>
      <c r="D41" s="200">
        <v>-2</v>
      </c>
      <c r="E41" s="120">
        <f>I41*0.66</f>
        <v>6.6000000000000005</v>
      </c>
      <c r="F41" s="118">
        <f>G41+H41</f>
        <v>28</v>
      </c>
      <c r="G41" s="55">
        <f>COUNTIF(K41:AN41,"W")</f>
        <v>19</v>
      </c>
      <c r="H41" s="55">
        <f>COUNTIF(K41:AN41,"L")</f>
        <v>9</v>
      </c>
      <c r="I41" s="225">
        <f>G41-H41</f>
        <v>10</v>
      </c>
      <c r="J41" s="221">
        <f>SUM(G41/F41%)</f>
        <v>67.85714285714285</v>
      </c>
      <c r="K41" s="226" t="s">
        <v>11</v>
      </c>
      <c r="L41" s="226" t="s">
        <v>10</v>
      </c>
      <c r="M41" s="226" t="s">
        <v>10</v>
      </c>
      <c r="N41" s="226" t="s">
        <v>295</v>
      </c>
      <c r="O41" s="226" t="s">
        <v>11</v>
      </c>
      <c r="P41" s="226" t="s">
        <v>10</v>
      </c>
      <c r="Q41" s="226" t="s">
        <v>10</v>
      </c>
      <c r="R41" s="226" t="s">
        <v>10</v>
      </c>
      <c r="S41" s="226" t="s">
        <v>10</v>
      </c>
      <c r="T41" s="226" t="s">
        <v>11</v>
      </c>
      <c r="U41" s="226" t="s">
        <v>10</v>
      </c>
      <c r="V41" s="226" t="s">
        <v>10</v>
      </c>
      <c r="W41" s="226" t="s">
        <v>10</v>
      </c>
      <c r="X41" s="226" t="s">
        <v>11</v>
      </c>
      <c r="Y41" s="227" t="s">
        <v>10</v>
      </c>
      <c r="Z41" s="226" t="s">
        <v>11</v>
      </c>
      <c r="AA41" s="226" t="s">
        <v>10</v>
      </c>
      <c r="AB41" s="226" t="s">
        <v>10</v>
      </c>
      <c r="AC41" s="226" t="s">
        <v>295</v>
      </c>
      <c r="AD41" s="226" t="s">
        <v>11</v>
      </c>
      <c r="AE41" s="226" t="s">
        <v>11</v>
      </c>
      <c r="AF41" s="226" t="s">
        <v>10</v>
      </c>
      <c r="AG41" s="226" t="s">
        <v>10</v>
      </c>
      <c r="AH41" s="226" t="s">
        <v>11</v>
      </c>
      <c r="AI41" s="226" t="s">
        <v>10</v>
      </c>
      <c r="AJ41" s="226" t="s">
        <v>10</v>
      </c>
      <c r="AK41" s="226" t="s">
        <v>10</v>
      </c>
      <c r="AL41" s="226" t="s">
        <v>11</v>
      </c>
      <c r="AM41" s="226" t="s">
        <v>10</v>
      </c>
      <c r="AN41" s="227" t="s">
        <v>10</v>
      </c>
      <c r="AO41" s="108"/>
      <c r="AP41" s="105" t="s">
        <v>76</v>
      </c>
      <c r="AQ41" s="105" t="s">
        <v>1</v>
      </c>
      <c r="AR41" s="4"/>
      <c r="AS41" s="76"/>
      <c r="AT41" s="4"/>
      <c r="AU41" s="2"/>
      <c r="AV41" s="76"/>
      <c r="AW41" s="4"/>
      <c r="AX41" s="76"/>
    </row>
    <row r="42" spans="1:50" ht="24.75" customHeight="1">
      <c r="A42" s="105" t="s">
        <v>77</v>
      </c>
      <c r="B42" s="105" t="s">
        <v>1</v>
      </c>
      <c r="C42" s="208">
        <v>0</v>
      </c>
      <c r="D42" s="200">
        <v>-1.666666666666667</v>
      </c>
      <c r="E42" s="120">
        <f>I42*0.66</f>
        <v>0</v>
      </c>
      <c r="F42" s="118">
        <f>G42+H42</f>
        <v>28</v>
      </c>
      <c r="G42" s="55">
        <f>COUNTIF(K42:AN42,"W")</f>
        <v>14</v>
      </c>
      <c r="H42" s="55">
        <f>COUNTIF(K42:AN42,"L")</f>
        <v>14</v>
      </c>
      <c r="I42" s="225">
        <f>G42-H42</f>
        <v>0</v>
      </c>
      <c r="J42" s="221">
        <f>SUM(G42/F42%)</f>
        <v>49.99999999999999</v>
      </c>
      <c r="K42" s="226" t="s">
        <v>11</v>
      </c>
      <c r="L42" s="226" t="s">
        <v>11</v>
      </c>
      <c r="M42" s="226" t="s">
        <v>11</v>
      </c>
      <c r="N42" s="226" t="s">
        <v>295</v>
      </c>
      <c r="O42" s="226" t="s">
        <v>11</v>
      </c>
      <c r="P42" s="226" t="s">
        <v>11</v>
      </c>
      <c r="Q42" s="226" t="s">
        <v>10</v>
      </c>
      <c r="R42" s="226" t="s">
        <v>11</v>
      </c>
      <c r="S42" s="226" t="s">
        <v>11</v>
      </c>
      <c r="T42" s="226" t="s">
        <v>10</v>
      </c>
      <c r="U42" s="226" t="s">
        <v>11</v>
      </c>
      <c r="V42" s="226" t="s">
        <v>10</v>
      </c>
      <c r="W42" s="226" t="s">
        <v>11</v>
      </c>
      <c r="X42" s="226" t="s">
        <v>10</v>
      </c>
      <c r="Y42" s="227" t="s">
        <v>10</v>
      </c>
      <c r="Z42" s="226" t="s">
        <v>10</v>
      </c>
      <c r="AA42" s="226" t="s">
        <v>11</v>
      </c>
      <c r="AB42" s="226" t="s">
        <v>10</v>
      </c>
      <c r="AC42" s="226" t="s">
        <v>295</v>
      </c>
      <c r="AD42" s="226" t="s">
        <v>10</v>
      </c>
      <c r="AE42" s="226" t="s">
        <v>11</v>
      </c>
      <c r="AF42" s="226" t="s">
        <v>10</v>
      </c>
      <c r="AG42" s="226" t="s">
        <v>11</v>
      </c>
      <c r="AH42" s="226" t="s">
        <v>10</v>
      </c>
      <c r="AI42" s="226" t="s">
        <v>10</v>
      </c>
      <c r="AJ42" s="226" t="s">
        <v>10</v>
      </c>
      <c r="AK42" s="226" t="s">
        <v>11</v>
      </c>
      <c r="AL42" s="226" t="s">
        <v>10</v>
      </c>
      <c r="AM42" s="226" t="s">
        <v>11</v>
      </c>
      <c r="AN42" s="227" t="s">
        <v>10</v>
      </c>
      <c r="AO42" s="108"/>
      <c r="AP42" s="105" t="s">
        <v>77</v>
      </c>
      <c r="AQ42" s="105" t="s">
        <v>1</v>
      </c>
      <c r="AR42" s="4"/>
      <c r="AS42" s="76"/>
      <c r="AT42" s="4"/>
      <c r="AU42" s="2"/>
      <c r="AV42" s="76"/>
      <c r="AW42" s="4"/>
      <c r="AX42" s="76"/>
    </row>
    <row r="43" spans="1:50" s="154" customFormat="1" ht="24.75" customHeight="1" thickBot="1">
      <c r="A43" s="149" t="s">
        <v>76</v>
      </c>
      <c r="B43" s="149" t="s">
        <v>338</v>
      </c>
      <c r="C43" s="209">
        <v>3</v>
      </c>
      <c r="D43" s="201">
        <v>-2</v>
      </c>
      <c r="E43" s="146">
        <f>I43*0.66</f>
        <v>-0.66</v>
      </c>
      <c r="F43" s="147">
        <f>G43+H43</f>
        <v>1</v>
      </c>
      <c r="G43" s="148">
        <f>COUNTIF(K43:AN43,"W")</f>
        <v>0</v>
      </c>
      <c r="H43" s="148">
        <f>COUNTIF(K43:AN43,"L")</f>
        <v>1</v>
      </c>
      <c r="I43" s="228">
        <f>G43-H43</f>
        <v>-1</v>
      </c>
      <c r="J43" s="229">
        <f>SUM(G43/F43%)</f>
        <v>0</v>
      </c>
      <c r="K43" s="230"/>
      <c r="L43" s="230"/>
      <c r="M43" s="230"/>
      <c r="N43" s="230" t="s">
        <v>295</v>
      </c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1"/>
      <c r="Z43" s="230"/>
      <c r="AA43" s="230"/>
      <c r="AB43" s="230" t="s">
        <v>11</v>
      </c>
      <c r="AC43" s="230" t="s">
        <v>295</v>
      </c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1"/>
      <c r="AO43" s="150"/>
      <c r="AP43" s="149" t="s">
        <v>76</v>
      </c>
      <c r="AQ43" s="149" t="s">
        <v>338</v>
      </c>
      <c r="AR43" s="151"/>
      <c r="AS43" s="152"/>
      <c r="AT43" s="151"/>
      <c r="AU43" s="153"/>
      <c r="AV43" s="152"/>
      <c r="AW43" s="151"/>
      <c r="AX43" s="152"/>
    </row>
    <row r="44" spans="1:50" ht="24.75" customHeight="1">
      <c r="A44" s="105" t="s">
        <v>86</v>
      </c>
      <c r="B44" s="105" t="s">
        <v>79</v>
      </c>
      <c r="C44" s="208">
        <v>0</v>
      </c>
      <c r="D44" s="200">
        <v>-1</v>
      </c>
      <c r="E44" s="120">
        <f>I44*0.66</f>
        <v>1.32</v>
      </c>
      <c r="F44" s="118">
        <f>G44+H44</f>
        <v>16</v>
      </c>
      <c r="G44" s="55">
        <f>COUNTIF(K44:AN44,"W")</f>
        <v>9</v>
      </c>
      <c r="H44" s="55">
        <f>COUNTIF(K44:AN44,"L")</f>
        <v>7</v>
      </c>
      <c r="I44" s="225">
        <f>G44-H44</f>
        <v>2</v>
      </c>
      <c r="J44" s="221">
        <f>SUM(G44/F44%)</f>
        <v>56.25</v>
      </c>
      <c r="K44" s="226" t="s">
        <v>11</v>
      </c>
      <c r="L44" s="226" t="s">
        <v>10</v>
      </c>
      <c r="M44" s="226"/>
      <c r="N44" s="226" t="s">
        <v>11</v>
      </c>
      <c r="O44" s="226"/>
      <c r="P44" s="226" t="s">
        <v>11</v>
      </c>
      <c r="Q44" s="226" t="s">
        <v>11</v>
      </c>
      <c r="R44" s="226"/>
      <c r="S44" s="226" t="s">
        <v>295</v>
      </c>
      <c r="T44" s="226" t="s">
        <v>10</v>
      </c>
      <c r="U44" s="226"/>
      <c r="V44" s="226"/>
      <c r="W44" s="226" t="s">
        <v>11</v>
      </c>
      <c r="X44" s="226" t="s">
        <v>10</v>
      </c>
      <c r="Y44" s="227"/>
      <c r="Z44" s="226" t="s">
        <v>11</v>
      </c>
      <c r="AA44" s="226"/>
      <c r="AB44" s="226" t="s">
        <v>10</v>
      </c>
      <c r="AC44" s="226" t="s">
        <v>10</v>
      </c>
      <c r="AD44" s="226" t="s">
        <v>10</v>
      </c>
      <c r="AE44" s="226"/>
      <c r="AF44" s="226" t="s">
        <v>10</v>
      </c>
      <c r="AG44" s="226"/>
      <c r="AH44" s="226" t="s">
        <v>295</v>
      </c>
      <c r="AI44" s="226"/>
      <c r="AJ44" s="226" t="s">
        <v>10</v>
      </c>
      <c r="AK44" s="226" t="s">
        <v>11</v>
      </c>
      <c r="AL44" s="226" t="s">
        <v>10</v>
      </c>
      <c r="AM44" s="226"/>
      <c r="AN44" s="227"/>
      <c r="AO44" s="108"/>
      <c r="AP44" s="105" t="s">
        <v>86</v>
      </c>
      <c r="AQ44" s="105" t="s">
        <v>79</v>
      </c>
      <c r="AR44" s="4"/>
      <c r="AS44" s="76"/>
      <c r="AT44" s="4"/>
      <c r="AU44" s="2"/>
      <c r="AV44" s="76"/>
      <c r="AW44" s="4"/>
      <c r="AX44" s="76"/>
    </row>
    <row r="45" spans="1:50" ht="24.75" customHeight="1">
      <c r="A45" s="105" t="s">
        <v>87</v>
      </c>
      <c r="B45" s="105" t="s">
        <v>79</v>
      </c>
      <c r="C45" s="208">
        <v>28</v>
      </c>
      <c r="D45" s="200">
        <v>24</v>
      </c>
      <c r="E45" s="120">
        <f>I45*0.66</f>
        <v>0.66</v>
      </c>
      <c r="F45" s="118">
        <f>G45+H45</f>
        <v>23</v>
      </c>
      <c r="G45" s="55">
        <f>COUNTIF(K45:AN45,"W")</f>
        <v>12</v>
      </c>
      <c r="H45" s="55">
        <f>COUNTIF(K45:AN45,"L")</f>
        <v>11</v>
      </c>
      <c r="I45" s="225">
        <f>G45-H45</f>
        <v>1</v>
      </c>
      <c r="J45" s="221">
        <f>SUM(G45/F45%)</f>
        <v>52.17391304347826</v>
      </c>
      <c r="K45" s="226"/>
      <c r="L45" s="226" t="s">
        <v>10</v>
      </c>
      <c r="M45" s="226" t="s">
        <v>10</v>
      </c>
      <c r="N45" s="226" t="s">
        <v>10</v>
      </c>
      <c r="O45" s="226" t="s">
        <v>10</v>
      </c>
      <c r="P45" s="226" t="s">
        <v>10</v>
      </c>
      <c r="Q45" s="226"/>
      <c r="R45" s="226" t="s">
        <v>11</v>
      </c>
      <c r="S45" s="226" t="s">
        <v>295</v>
      </c>
      <c r="T45" s="226" t="s">
        <v>10</v>
      </c>
      <c r="U45" s="226" t="s">
        <v>10</v>
      </c>
      <c r="V45" s="226" t="s">
        <v>11</v>
      </c>
      <c r="W45" s="226" t="s">
        <v>11</v>
      </c>
      <c r="X45" s="226" t="s">
        <v>11</v>
      </c>
      <c r="Y45" s="227" t="s">
        <v>11</v>
      </c>
      <c r="Z45" s="226"/>
      <c r="AA45" s="226" t="s">
        <v>11</v>
      </c>
      <c r="AB45" s="226" t="s">
        <v>11</v>
      </c>
      <c r="AC45" s="226"/>
      <c r="AD45" s="226" t="s">
        <v>10</v>
      </c>
      <c r="AE45" s="226" t="s">
        <v>10</v>
      </c>
      <c r="AF45" s="226" t="s">
        <v>11</v>
      </c>
      <c r="AG45" s="226" t="s">
        <v>10</v>
      </c>
      <c r="AH45" s="226" t="s">
        <v>295</v>
      </c>
      <c r="AI45" s="226" t="s">
        <v>11</v>
      </c>
      <c r="AJ45" s="226" t="s">
        <v>11</v>
      </c>
      <c r="AK45" s="226" t="s">
        <v>11</v>
      </c>
      <c r="AL45" s="226" t="s">
        <v>10</v>
      </c>
      <c r="AM45" s="226" t="s">
        <v>10</v>
      </c>
      <c r="AN45" s="227"/>
      <c r="AO45" s="108"/>
      <c r="AP45" s="105" t="s">
        <v>87</v>
      </c>
      <c r="AQ45" s="105" t="s">
        <v>79</v>
      </c>
      <c r="AR45" s="4"/>
      <c r="AS45" s="76"/>
      <c r="AT45" s="4"/>
      <c r="AU45" s="2"/>
      <c r="AV45" s="76"/>
      <c r="AW45" s="4"/>
      <c r="AX45" s="76"/>
    </row>
    <row r="46" spans="1:50" ht="24.75" customHeight="1">
      <c r="A46" s="105" t="s">
        <v>78</v>
      </c>
      <c r="B46" s="105" t="s">
        <v>79</v>
      </c>
      <c r="C46" s="208">
        <v>4</v>
      </c>
      <c r="D46" s="200">
        <v>10.333333333333334</v>
      </c>
      <c r="E46" s="120">
        <f>I46*0.66</f>
        <v>-1.32</v>
      </c>
      <c r="F46" s="118">
        <f>G46+H46</f>
        <v>22</v>
      </c>
      <c r="G46" s="55">
        <f>COUNTIF(K46:AN46,"W")</f>
        <v>10</v>
      </c>
      <c r="H46" s="55">
        <f>COUNTIF(K46:AN46,"L")</f>
        <v>12</v>
      </c>
      <c r="I46" s="225">
        <f>G46-H46</f>
        <v>-2</v>
      </c>
      <c r="J46" s="221">
        <f>SUM(G46/F46%)</f>
        <v>45.45454545454545</v>
      </c>
      <c r="K46" s="226" t="s">
        <v>11</v>
      </c>
      <c r="L46" s="226"/>
      <c r="M46" s="226"/>
      <c r="N46" s="226" t="s">
        <v>10</v>
      </c>
      <c r="O46" s="226" t="s">
        <v>11</v>
      </c>
      <c r="P46" s="226" t="s">
        <v>10</v>
      </c>
      <c r="Q46" s="226" t="s">
        <v>10</v>
      </c>
      <c r="R46" s="226" t="s">
        <v>11</v>
      </c>
      <c r="S46" s="226" t="s">
        <v>295</v>
      </c>
      <c r="T46" s="226" t="s">
        <v>11</v>
      </c>
      <c r="U46" s="226" t="s">
        <v>11</v>
      </c>
      <c r="V46" s="226" t="s">
        <v>11</v>
      </c>
      <c r="W46" s="226"/>
      <c r="X46" s="226" t="s">
        <v>10</v>
      </c>
      <c r="Y46" s="227" t="s">
        <v>11</v>
      </c>
      <c r="Z46" s="226"/>
      <c r="AA46" s="226" t="s">
        <v>10</v>
      </c>
      <c r="AB46" s="226" t="s">
        <v>10</v>
      </c>
      <c r="AC46" s="226" t="s">
        <v>10</v>
      </c>
      <c r="AD46" s="226"/>
      <c r="AE46" s="226" t="s">
        <v>11</v>
      </c>
      <c r="AF46" s="226"/>
      <c r="AG46" s="226" t="s">
        <v>11</v>
      </c>
      <c r="AH46" s="226" t="s">
        <v>295</v>
      </c>
      <c r="AI46" s="226" t="s">
        <v>11</v>
      </c>
      <c r="AJ46" s="226" t="s">
        <v>10</v>
      </c>
      <c r="AK46" s="226" t="s">
        <v>11</v>
      </c>
      <c r="AL46" s="226" t="s">
        <v>10</v>
      </c>
      <c r="AM46" s="226" t="s">
        <v>10</v>
      </c>
      <c r="AN46" s="227" t="s">
        <v>11</v>
      </c>
      <c r="AO46" s="108"/>
      <c r="AP46" s="105" t="s">
        <v>78</v>
      </c>
      <c r="AQ46" s="105" t="s">
        <v>79</v>
      </c>
      <c r="AR46" s="4"/>
      <c r="AS46" s="76"/>
      <c r="AT46" s="4"/>
      <c r="AU46" s="2"/>
      <c r="AV46" s="76"/>
      <c r="AW46" s="4"/>
      <c r="AX46" s="76"/>
    </row>
    <row r="47" spans="1:50" ht="24.75" customHeight="1">
      <c r="A47" s="105" t="s">
        <v>162</v>
      </c>
      <c r="B47" s="105" t="s">
        <v>79</v>
      </c>
      <c r="C47" s="208">
        <v>0</v>
      </c>
      <c r="D47" s="200">
        <v>0</v>
      </c>
      <c r="E47" s="120">
        <f>I47*0.66</f>
        <v>0</v>
      </c>
      <c r="F47" s="118">
        <f>G47+H47</f>
        <v>0</v>
      </c>
      <c r="G47" s="55">
        <f>COUNTIF(K47:AN47,"W")</f>
        <v>0</v>
      </c>
      <c r="H47" s="55">
        <f>COUNTIF(K47:AN47,"L")</f>
        <v>0</v>
      </c>
      <c r="I47" s="225">
        <f>G47-H47</f>
        <v>0</v>
      </c>
      <c r="J47" s="221" t="e">
        <f>SUM(G47/F47%)</f>
        <v>#DIV/0!</v>
      </c>
      <c r="K47" s="226"/>
      <c r="L47" s="226"/>
      <c r="M47" s="226"/>
      <c r="N47" s="226"/>
      <c r="O47" s="226"/>
      <c r="P47" s="226"/>
      <c r="Q47" s="226"/>
      <c r="R47" s="226"/>
      <c r="S47" s="226" t="s">
        <v>295</v>
      </c>
      <c r="T47" s="226"/>
      <c r="U47" s="226"/>
      <c r="V47" s="226"/>
      <c r="W47" s="226"/>
      <c r="X47" s="226"/>
      <c r="Y47" s="227"/>
      <c r="Z47" s="226"/>
      <c r="AA47" s="226"/>
      <c r="AB47" s="226"/>
      <c r="AC47" s="226"/>
      <c r="AD47" s="226"/>
      <c r="AE47" s="226"/>
      <c r="AF47" s="226"/>
      <c r="AG47" s="226"/>
      <c r="AH47" s="226" t="s">
        <v>295</v>
      </c>
      <c r="AI47" s="226"/>
      <c r="AJ47" s="226"/>
      <c r="AK47" s="226"/>
      <c r="AL47" s="226"/>
      <c r="AM47" s="226"/>
      <c r="AN47" s="227"/>
      <c r="AO47" s="108"/>
      <c r="AP47" s="105" t="s">
        <v>162</v>
      </c>
      <c r="AQ47" s="105" t="s">
        <v>79</v>
      </c>
      <c r="AR47" s="4"/>
      <c r="AS47" s="76"/>
      <c r="AT47" s="4"/>
      <c r="AU47" s="2"/>
      <c r="AV47" s="76"/>
      <c r="AW47" s="4"/>
      <c r="AX47" s="76"/>
    </row>
    <row r="48" spans="1:50" ht="24.75" customHeight="1">
      <c r="A48" s="105" t="s">
        <v>268</v>
      </c>
      <c r="B48" s="105" t="s">
        <v>79</v>
      </c>
      <c r="C48" s="210">
        <v>0</v>
      </c>
      <c r="D48" s="200">
        <v>0</v>
      </c>
      <c r="E48" s="120">
        <f>I48*0.66</f>
        <v>5.28</v>
      </c>
      <c r="F48" s="118">
        <f>G48+H48</f>
        <v>26</v>
      </c>
      <c r="G48" s="55">
        <f>COUNTIF(K48:AN48,"W")</f>
        <v>17</v>
      </c>
      <c r="H48" s="55">
        <f>COUNTIF(K48:AN48,"L")</f>
        <v>9</v>
      </c>
      <c r="I48" s="225">
        <f>G48-H48</f>
        <v>8</v>
      </c>
      <c r="J48" s="221">
        <f>SUM(G48/F48%)</f>
        <v>65.38461538461539</v>
      </c>
      <c r="K48" s="226" t="s">
        <v>10</v>
      </c>
      <c r="L48" s="226" t="s">
        <v>11</v>
      </c>
      <c r="M48" s="226" t="s">
        <v>11</v>
      </c>
      <c r="N48" s="226" t="s">
        <v>10</v>
      </c>
      <c r="O48" s="226" t="s">
        <v>11</v>
      </c>
      <c r="P48" s="226"/>
      <c r="Q48" s="226" t="s">
        <v>10</v>
      </c>
      <c r="R48" s="226" t="s">
        <v>10</v>
      </c>
      <c r="S48" s="226" t="s">
        <v>295</v>
      </c>
      <c r="T48" s="226"/>
      <c r="U48" s="226" t="s">
        <v>10</v>
      </c>
      <c r="V48" s="226" t="s">
        <v>11</v>
      </c>
      <c r="W48" s="226" t="s">
        <v>10</v>
      </c>
      <c r="X48" s="226" t="s">
        <v>11</v>
      </c>
      <c r="Y48" s="227" t="s">
        <v>10</v>
      </c>
      <c r="Z48" s="226" t="s">
        <v>10</v>
      </c>
      <c r="AA48" s="226" t="s">
        <v>10</v>
      </c>
      <c r="AB48" s="226" t="s">
        <v>10</v>
      </c>
      <c r="AC48" s="226" t="s">
        <v>10</v>
      </c>
      <c r="AD48" s="226" t="s">
        <v>11</v>
      </c>
      <c r="AE48" s="226" t="s">
        <v>11</v>
      </c>
      <c r="AF48" s="226" t="s">
        <v>10</v>
      </c>
      <c r="AG48" s="226" t="s">
        <v>10</v>
      </c>
      <c r="AH48" s="226" t="s">
        <v>295</v>
      </c>
      <c r="AI48" s="226" t="s">
        <v>11</v>
      </c>
      <c r="AJ48" s="226" t="s">
        <v>10</v>
      </c>
      <c r="AK48" s="226" t="s">
        <v>10</v>
      </c>
      <c r="AL48" s="226" t="s">
        <v>11</v>
      </c>
      <c r="AM48" s="226" t="s">
        <v>10</v>
      </c>
      <c r="AN48" s="227" t="s">
        <v>10</v>
      </c>
      <c r="AO48" s="108"/>
      <c r="AP48" s="105" t="s">
        <v>268</v>
      </c>
      <c r="AQ48" s="105" t="s">
        <v>79</v>
      </c>
      <c r="AR48" s="4"/>
      <c r="AS48" s="76"/>
      <c r="AT48" s="4"/>
      <c r="AU48" s="2"/>
      <c r="AV48" s="76"/>
      <c r="AW48" s="4"/>
      <c r="AX48" s="76"/>
    </row>
    <row r="49" spans="1:50" ht="24.75" customHeight="1">
      <c r="A49" s="237" t="s">
        <v>370</v>
      </c>
      <c r="B49" s="105" t="s">
        <v>79</v>
      </c>
      <c r="C49" s="210">
        <v>15</v>
      </c>
      <c r="D49" s="200">
        <v>0</v>
      </c>
      <c r="E49" s="120">
        <f>I49*0.66</f>
        <v>0.66</v>
      </c>
      <c r="F49" s="118">
        <f>G49+H49</f>
        <v>1</v>
      </c>
      <c r="G49" s="55">
        <f>COUNTIF(K49:AN49,"W")</f>
        <v>1</v>
      </c>
      <c r="H49" s="55">
        <f>COUNTIF(K49:AN49,"L")</f>
        <v>0</v>
      </c>
      <c r="I49" s="225">
        <f>G49-H49</f>
        <v>1</v>
      </c>
      <c r="J49" s="221">
        <f>SUM(G49/F49%)</f>
        <v>100</v>
      </c>
      <c r="K49" s="226"/>
      <c r="L49" s="226"/>
      <c r="M49" s="226"/>
      <c r="N49" s="226"/>
      <c r="O49" s="226"/>
      <c r="P49" s="226"/>
      <c r="Q49" s="226"/>
      <c r="R49" s="226"/>
      <c r="S49" s="226" t="s">
        <v>295</v>
      </c>
      <c r="T49" s="226"/>
      <c r="U49" s="226"/>
      <c r="V49" s="226"/>
      <c r="W49" s="226" t="s">
        <v>10</v>
      </c>
      <c r="X49" s="226"/>
      <c r="Y49" s="227"/>
      <c r="Z49" s="226"/>
      <c r="AA49" s="226"/>
      <c r="AB49" s="226"/>
      <c r="AC49" s="226"/>
      <c r="AD49" s="226"/>
      <c r="AE49" s="226"/>
      <c r="AF49" s="226"/>
      <c r="AG49" s="226"/>
      <c r="AH49" s="226" t="s">
        <v>295</v>
      </c>
      <c r="AI49" s="226"/>
      <c r="AJ49" s="226"/>
      <c r="AK49" s="226"/>
      <c r="AL49" s="226"/>
      <c r="AM49" s="226"/>
      <c r="AN49" s="227"/>
      <c r="AO49" s="108"/>
      <c r="AP49" s="237" t="s">
        <v>370</v>
      </c>
      <c r="AQ49" s="105" t="s">
        <v>79</v>
      </c>
      <c r="AR49" s="4"/>
      <c r="AS49" s="76"/>
      <c r="AT49" s="4"/>
      <c r="AU49" s="2"/>
      <c r="AV49" s="76"/>
      <c r="AW49" s="4"/>
      <c r="AX49" s="76"/>
    </row>
    <row r="50" spans="1:50" ht="24.75" customHeight="1">
      <c r="A50" s="105" t="s">
        <v>81</v>
      </c>
      <c r="B50" s="105" t="s">
        <v>79</v>
      </c>
      <c r="C50" s="208">
        <v>28</v>
      </c>
      <c r="D50" s="200">
        <v>22.666666666666668</v>
      </c>
      <c r="E50" s="120">
        <f>I50*0.66</f>
        <v>-1.32</v>
      </c>
      <c r="F50" s="118">
        <f>G50+H50</f>
        <v>20</v>
      </c>
      <c r="G50" s="55">
        <f>COUNTIF(K50:AN50,"W")</f>
        <v>9</v>
      </c>
      <c r="H50" s="55">
        <f>COUNTIF(K50:AN50,"L")</f>
        <v>11</v>
      </c>
      <c r="I50" s="225">
        <f>G50-H50</f>
        <v>-2</v>
      </c>
      <c r="J50" s="221">
        <f>SUM(G50/F50%)</f>
        <v>45</v>
      </c>
      <c r="K50" s="226" t="s">
        <v>11</v>
      </c>
      <c r="L50" s="226"/>
      <c r="M50" s="226" t="s">
        <v>11</v>
      </c>
      <c r="N50" s="226"/>
      <c r="O50" s="226"/>
      <c r="P50" s="226" t="s">
        <v>10</v>
      </c>
      <c r="Q50" s="226" t="s">
        <v>11</v>
      </c>
      <c r="R50" s="226" t="s">
        <v>11</v>
      </c>
      <c r="S50" s="226" t="s">
        <v>295</v>
      </c>
      <c r="T50" s="226" t="s">
        <v>11</v>
      </c>
      <c r="U50" s="226" t="s">
        <v>10</v>
      </c>
      <c r="V50" s="226" t="s">
        <v>10</v>
      </c>
      <c r="W50" s="226"/>
      <c r="X50" s="226"/>
      <c r="Y50" s="227" t="s">
        <v>11</v>
      </c>
      <c r="Z50" s="226" t="s">
        <v>10</v>
      </c>
      <c r="AA50" s="226" t="s">
        <v>10</v>
      </c>
      <c r="AB50" s="226" t="s">
        <v>10</v>
      </c>
      <c r="AC50" s="226" t="s">
        <v>10</v>
      </c>
      <c r="AD50" s="226" t="s">
        <v>10</v>
      </c>
      <c r="AE50" s="226" t="s">
        <v>11</v>
      </c>
      <c r="AF50" s="226" t="s">
        <v>11</v>
      </c>
      <c r="AG50" s="226" t="s">
        <v>11</v>
      </c>
      <c r="AH50" s="226" t="s">
        <v>295</v>
      </c>
      <c r="AI50" s="226" t="s">
        <v>10</v>
      </c>
      <c r="AJ50" s="226"/>
      <c r="AK50" s="226"/>
      <c r="AL50" s="226"/>
      <c r="AM50" s="226" t="s">
        <v>11</v>
      </c>
      <c r="AN50" s="227" t="s">
        <v>11</v>
      </c>
      <c r="AO50" s="108"/>
      <c r="AP50" s="105" t="s">
        <v>81</v>
      </c>
      <c r="AQ50" s="105" t="s">
        <v>79</v>
      </c>
      <c r="AR50" s="4"/>
      <c r="AS50" s="76"/>
      <c r="AT50" s="4"/>
      <c r="AU50" s="2"/>
      <c r="AV50" s="76"/>
      <c r="AW50" s="4"/>
      <c r="AX50" s="76"/>
    </row>
    <row r="51" spans="1:50" ht="24.75" customHeight="1">
      <c r="A51" s="105" t="s">
        <v>381</v>
      </c>
      <c r="B51" s="105" t="s">
        <v>79</v>
      </c>
      <c r="C51" s="208">
        <v>15</v>
      </c>
      <c r="D51" s="200">
        <v>22.666666666666668</v>
      </c>
      <c r="E51" s="120">
        <f>I51*0.66</f>
        <v>0.66</v>
      </c>
      <c r="F51" s="118">
        <f>G51+H51</f>
        <v>1</v>
      </c>
      <c r="G51" s="55">
        <f>COUNTIF(K51:AN51,"W")</f>
        <v>1</v>
      </c>
      <c r="H51" s="55">
        <f>COUNTIF(K51:AN51,"L")</f>
        <v>0</v>
      </c>
      <c r="I51" s="225">
        <f>G51-H51</f>
        <v>1</v>
      </c>
      <c r="J51" s="221">
        <f>SUM(G51/F51%)</f>
        <v>100</v>
      </c>
      <c r="K51" s="226"/>
      <c r="L51" s="226"/>
      <c r="M51" s="226"/>
      <c r="N51" s="226"/>
      <c r="O51" s="226"/>
      <c r="P51" s="226"/>
      <c r="Q51" s="226"/>
      <c r="R51" s="226"/>
      <c r="S51" s="226" t="s">
        <v>295</v>
      </c>
      <c r="T51" s="226"/>
      <c r="U51" s="226"/>
      <c r="V51" s="226"/>
      <c r="W51" s="226"/>
      <c r="X51" s="226"/>
      <c r="Y51" s="227"/>
      <c r="Z51" s="226" t="s">
        <v>10</v>
      </c>
      <c r="AA51" s="226"/>
      <c r="AB51" s="226"/>
      <c r="AC51" s="226"/>
      <c r="AD51" s="226"/>
      <c r="AE51" s="226"/>
      <c r="AF51" s="226"/>
      <c r="AG51" s="226"/>
      <c r="AH51" s="226" t="s">
        <v>295</v>
      </c>
      <c r="AI51" s="226"/>
      <c r="AJ51" s="226"/>
      <c r="AK51" s="226"/>
      <c r="AL51" s="226"/>
      <c r="AM51" s="226"/>
      <c r="AN51" s="227"/>
      <c r="AO51" s="108"/>
      <c r="AP51" s="105" t="s">
        <v>381</v>
      </c>
      <c r="AQ51" s="105" t="s">
        <v>79</v>
      </c>
      <c r="AR51" s="4"/>
      <c r="AS51" s="76"/>
      <c r="AT51" s="4"/>
      <c r="AU51" s="2"/>
      <c r="AV51" s="76"/>
      <c r="AW51" s="4"/>
      <c r="AX51" s="76"/>
    </row>
    <row r="52" spans="1:50" ht="24.75" customHeight="1">
      <c r="A52" s="105" t="s">
        <v>82</v>
      </c>
      <c r="B52" s="105" t="s">
        <v>79</v>
      </c>
      <c r="C52" s="208">
        <v>29</v>
      </c>
      <c r="D52" s="200">
        <v>27.666666666666664</v>
      </c>
      <c r="E52" s="120">
        <f>I52*0.66</f>
        <v>-2.64</v>
      </c>
      <c r="F52" s="118">
        <f>G52+H52</f>
        <v>26</v>
      </c>
      <c r="G52" s="55">
        <f>COUNTIF(K52:AN52,"W")</f>
        <v>11</v>
      </c>
      <c r="H52" s="55">
        <f>COUNTIF(K52:AN52,"L")</f>
        <v>15</v>
      </c>
      <c r="I52" s="225">
        <f>G52-H52</f>
        <v>-4</v>
      </c>
      <c r="J52" s="221">
        <f>SUM(G52/F52%)</f>
        <v>42.30769230769231</v>
      </c>
      <c r="K52" s="226" t="s">
        <v>11</v>
      </c>
      <c r="L52" s="226" t="s">
        <v>10</v>
      </c>
      <c r="M52" s="226" t="s">
        <v>11</v>
      </c>
      <c r="N52" s="226" t="s">
        <v>10</v>
      </c>
      <c r="O52" s="226" t="s">
        <v>11</v>
      </c>
      <c r="P52" s="226" t="s">
        <v>11</v>
      </c>
      <c r="Q52" s="226" t="s">
        <v>11</v>
      </c>
      <c r="R52" s="226" t="s">
        <v>11</v>
      </c>
      <c r="S52" s="226" t="s">
        <v>295</v>
      </c>
      <c r="T52" s="226" t="s">
        <v>10</v>
      </c>
      <c r="U52" s="226" t="s">
        <v>10</v>
      </c>
      <c r="V52" s="226" t="s">
        <v>10</v>
      </c>
      <c r="W52" s="226" t="s">
        <v>10</v>
      </c>
      <c r="X52" s="226"/>
      <c r="Y52" s="227" t="s">
        <v>11</v>
      </c>
      <c r="Z52" s="226" t="s">
        <v>11</v>
      </c>
      <c r="AA52" s="226" t="s">
        <v>10</v>
      </c>
      <c r="AB52" s="226"/>
      <c r="AC52" s="226" t="s">
        <v>10</v>
      </c>
      <c r="AD52" s="226" t="s">
        <v>10</v>
      </c>
      <c r="AE52" s="226" t="s">
        <v>10</v>
      </c>
      <c r="AF52" s="226" t="s">
        <v>11</v>
      </c>
      <c r="AG52" s="226" t="s">
        <v>11</v>
      </c>
      <c r="AH52" s="226" t="s">
        <v>295</v>
      </c>
      <c r="AI52" s="226" t="s">
        <v>11</v>
      </c>
      <c r="AJ52" s="226" t="s">
        <v>11</v>
      </c>
      <c r="AK52" s="226" t="s">
        <v>11</v>
      </c>
      <c r="AL52" s="226" t="s">
        <v>10</v>
      </c>
      <c r="AM52" s="226" t="s">
        <v>11</v>
      </c>
      <c r="AN52" s="227" t="s">
        <v>11</v>
      </c>
      <c r="AO52" s="108"/>
      <c r="AP52" s="105" t="s">
        <v>82</v>
      </c>
      <c r="AQ52" s="105" t="s">
        <v>79</v>
      </c>
      <c r="AR52" s="4"/>
      <c r="AS52" s="76"/>
      <c r="AT52" s="4"/>
      <c r="AU52" s="2"/>
      <c r="AV52" s="76"/>
      <c r="AW52" s="4"/>
      <c r="AX52" s="76"/>
    </row>
    <row r="53" spans="1:50" ht="24.75" customHeight="1">
      <c r="A53" s="237" t="s">
        <v>299</v>
      </c>
      <c r="B53" s="105" t="s">
        <v>79</v>
      </c>
      <c r="C53" s="208">
        <v>15</v>
      </c>
      <c r="D53" s="200">
        <v>27.666666666666664</v>
      </c>
      <c r="E53" s="120">
        <f>I53*0.66</f>
        <v>-0.66</v>
      </c>
      <c r="F53" s="118">
        <f>G53+H53</f>
        <v>1</v>
      </c>
      <c r="G53" s="55">
        <f>COUNTIF(K53:AN53,"W")</f>
        <v>0</v>
      </c>
      <c r="H53" s="55">
        <f>COUNTIF(K53:AN53,"L")</f>
        <v>1</v>
      </c>
      <c r="I53" s="225">
        <f>G53-H53</f>
        <v>-1</v>
      </c>
      <c r="J53" s="221">
        <f>SUM(G53/F53%)</f>
        <v>0</v>
      </c>
      <c r="K53" s="226"/>
      <c r="L53" s="226"/>
      <c r="M53" s="226" t="s">
        <v>11</v>
      </c>
      <c r="N53" s="226"/>
      <c r="O53" s="226"/>
      <c r="P53" s="226"/>
      <c r="Q53" s="226"/>
      <c r="R53" s="226"/>
      <c r="S53" s="226" t="s">
        <v>295</v>
      </c>
      <c r="T53" s="226"/>
      <c r="U53" s="226"/>
      <c r="V53" s="226"/>
      <c r="W53" s="226"/>
      <c r="X53" s="226"/>
      <c r="Y53" s="227"/>
      <c r="Z53" s="226"/>
      <c r="AA53" s="226"/>
      <c r="AB53" s="226"/>
      <c r="AC53" s="226"/>
      <c r="AD53" s="226"/>
      <c r="AE53" s="226"/>
      <c r="AF53" s="226"/>
      <c r="AG53" s="226"/>
      <c r="AH53" s="226" t="s">
        <v>295</v>
      </c>
      <c r="AI53" s="226"/>
      <c r="AJ53" s="226"/>
      <c r="AK53" s="226"/>
      <c r="AL53" s="226"/>
      <c r="AM53" s="226"/>
      <c r="AN53" s="227"/>
      <c r="AO53" s="108"/>
      <c r="AP53" s="237" t="s">
        <v>299</v>
      </c>
      <c r="AQ53" s="105" t="s">
        <v>79</v>
      </c>
      <c r="AR53" s="4"/>
      <c r="AS53" s="76"/>
      <c r="AT53" s="4"/>
      <c r="AU53" s="2"/>
      <c r="AV53" s="76"/>
      <c r="AW53" s="4"/>
      <c r="AX53" s="76"/>
    </row>
    <row r="54" spans="1:50" ht="24.75" customHeight="1">
      <c r="A54" s="237" t="s">
        <v>312</v>
      </c>
      <c r="B54" s="105" t="s">
        <v>79</v>
      </c>
      <c r="C54" s="208">
        <v>15</v>
      </c>
      <c r="D54" s="200">
        <v>27.666666666666664</v>
      </c>
      <c r="E54" s="120">
        <f>I54*0.66</f>
        <v>0.66</v>
      </c>
      <c r="F54" s="118">
        <f>G54+H54</f>
        <v>1</v>
      </c>
      <c r="G54" s="55">
        <f>COUNTIF(K54:AN54,"W")</f>
        <v>1</v>
      </c>
      <c r="H54" s="55">
        <f>COUNTIF(K54:AN54,"L")</f>
        <v>0</v>
      </c>
      <c r="I54" s="225">
        <f>G54-H54</f>
        <v>1</v>
      </c>
      <c r="J54" s="221">
        <f>SUM(G54/F54%)</f>
        <v>100</v>
      </c>
      <c r="K54" s="226"/>
      <c r="L54" s="226"/>
      <c r="M54" s="226"/>
      <c r="N54" s="226"/>
      <c r="O54" s="226" t="s">
        <v>10</v>
      </c>
      <c r="P54" s="226"/>
      <c r="Q54" s="226"/>
      <c r="R54" s="226"/>
      <c r="S54" s="226" t="s">
        <v>295</v>
      </c>
      <c r="T54" s="226"/>
      <c r="U54" s="226"/>
      <c r="V54" s="226"/>
      <c r="W54" s="226"/>
      <c r="X54" s="226"/>
      <c r="Y54" s="227"/>
      <c r="Z54" s="226"/>
      <c r="AA54" s="226"/>
      <c r="AB54" s="226"/>
      <c r="AC54" s="226"/>
      <c r="AD54" s="226"/>
      <c r="AE54" s="226"/>
      <c r="AF54" s="226"/>
      <c r="AG54" s="226"/>
      <c r="AH54" s="226" t="s">
        <v>295</v>
      </c>
      <c r="AI54" s="226"/>
      <c r="AJ54" s="226"/>
      <c r="AK54" s="226"/>
      <c r="AL54" s="226"/>
      <c r="AM54" s="226"/>
      <c r="AN54" s="227"/>
      <c r="AO54" s="108"/>
      <c r="AP54" s="237" t="s">
        <v>312</v>
      </c>
      <c r="AQ54" s="105" t="s">
        <v>79</v>
      </c>
      <c r="AR54" s="4"/>
      <c r="AS54" s="76"/>
      <c r="AT54" s="4"/>
      <c r="AU54" s="2"/>
      <c r="AV54" s="76"/>
      <c r="AW54" s="4"/>
      <c r="AX54" s="76"/>
    </row>
    <row r="55" spans="1:50" ht="24.75" customHeight="1">
      <c r="A55" s="105" t="s">
        <v>86</v>
      </c>
      <c r="B55" s="105" t="s">
        <v>294</v>
      </c>
      <c r="C55" s="208">
        <v>0</v>
      </c>
      <c r="D55" s="200">
        <v>-1</v>
      </c>
      <c r="E55" s="120">
        <f>I55*0.66</f>
        <v>0.66</v>
      </c>
      <c r="F55" s="118">
        <f>G55+H55</f>
        <v>1</v>
      </c>
      <c r="G55" s="55">
        <f>COUNTIF(K55:AN55,"W")</f>
        <v>1</v>
      </c>
      <c r="H55" s="55">
        <f>COUNTIF(K55:AN55,"L")</f>
        <v>0</v>
      </c>
      <c r="I55" s="225">
        <f>G55-H55</f>
        <v>1</v>
      </c>
      <c r="J55" s="221">
        <f>SUM(G55/F55%)</f>
        <v>100</v>
      </c>
      <c r="K55" s="226"/>
      <c r="L55" s="226" t="s">
        <v>10</v>
      </c>
      <c r="M55" s="226"/>
      <c r="N55" s="226"/>
      <c r="O55" s="226"/>
      <c r="P55" s="226"/>
      <c r="Q55" s="226"/>
      <c r="R55" s="226"/>
      <c r="S55" s="226" t="s">
        <v>295</v>
      </c>
      <c r="T55" s="226"/>
      <c r="U55" s="226"/>
      <c r="V55" s="226"/>
      <c r="W55" s="226"/>
      <c r="X55" s="226"/>
      <c r="Y55" s="227"/>
      <c r="Z55" s="226"/>
      <c r="AA55" s="226"/>
      <c r="AB55" s="226"/>
      <c r="AC55" s="226"/>
      <c r="AD55" s="226"/>
      <c r="AE55" s="226"/>
      <c r="AF55" s="226"/>
      <c r="AG55" s="226"/>
      <c r="AH55" s="226" t="s">
        <v>295</v>
      </c>
      <c r="AI55" s="226"/>
      <c r="AJ55" s="226"/>
      <c r="AK55" s="226"/>
      <c r="AL55" s="226"/>
      <c r="AM55" s="226"/>
      <c r="AN55" s="227"/>
      <c r="AO55" s="108"/>
      <c r="AP55" s="105" t="s">
        <v>86</v>
      </c>
      <c r="AQ55" s="105" t="s">
        <v>294</v>
      </c>
      <c r="AR55" s="4"/>
      <c r="AS55" s="76"/>
      <c r="AT55" s="4"/>
      <c r="AU55" s="2"/>
      <c r="AV55" s="76"/>
      <c r="AW55" s="4"/>
      <c r="AX55" s="76"/>
    </row>
    <row r="56" spans="1:50" s="154" customFormat="1" ht="24.75" customHeight="1" thickBot="1">
      <c r="A56" s="149" t="s">
        <v>268</v>
      </c>
      <c r="B56" s="149" t="s">
        <v>294</v>
      </c>
      <c r="C56" s="291">
        <v>0</v>
      </c>
      <c r="D56" s="201">
        <v>0</v>
      </c>
      <c r="E56" s="146">
        <f>I56*0.66</f>
        <v>0.66</v>
      </c>
      <c r="F56" s="147">
        <f>G56+H56</f>
        <v>1</v>
      </c>
      <c r="G56" s="148">
        <f>COUNTIF(K56:AN56,"W")</f>
        <v>1</v>
      </c>
      <c r="H56" s="148">
        <f>COUNTIF(K56:AN56,"L")</f>
        <v>0</v>
      </c>
      <c r="I56" s="228">
        <f>G56-H56</f>
        <v>1</v>
      </c>
      <c r="J56" s="229">
        <f>SUM(G56/F56%)</f>
        <v>100</v>
      </c>
      <c r="K56" s="230"/>
      <c r="L56" s="230"/>
      <c r="M56" s="230"/>
      <c r="N56" s="230"/>
      <c r="O56" s="230"/>
      <c r="P56" s="230"/>
      <c r="Q56" s="230"/>
      <c r="R56" s="230"/>
      <c r="S56" s="230" t="s">
        <v>295</v>
      </c>
      <c r="T56" s="230"/>
      <c r="U56" s="230"/>
      <c r="V56" s="230"/>
      <c r="W56" s="230"/>
      <c r="X56" s="230"/>
      <c r="Y56" s="231"/>
      <c r="Z56" s="230"/>
      <c r="AA56" s="230"/>
      <c r="AB56" s="230"/>
      <c r="AC56" s="230"/>
      <c r="AD56" s="230"/>
      <c r="AE56" s="230"/>
      <c r="AF56" s="230"/>
      <c r="AG56" s="230"/>
      <c r="AH56" s="226" t="s">
        <v>295</v>
      </c>
      <c r="AI56" s="230"/>
      <c r="AJ56" s="230"/>
      <c r="AK56" s="230"/>
      <c r="AL56" s="230"/>
      <c r="AM56" s="230"/>
      <c r="AN56" s="231" t="s">
        <v>10</v>
      </c>
      <c r="AO56" s="150"/>
      <c r="AP56" s="149" t="s">
        <v>268</v>
      </c>
      <c r="AQ56" s="149" t="s">
        <v>294</v>
      </c>
      <c r="AR56" s="151"/>
      <c r="AS56" s="152"/>
      <c r="AT56" s="151"/>
      <c r="AU56" s="153"/>
      <c r="AV56" s="152"/>
      <c r="AW56" s="151"/>
      <c r="AX56" s="152"/>
    </row>
    <row r="57" spans="1:50" ht="24.75" customHeight="1">
      <c r="A57" s="105" t="s">
        <v>161</v>
      </c>
      <c r="B57" s="105" t="s">
        <v>200</v>
      </c>
      <c r="C57" s="208">
        <v>26</v>
      </c>
      <c r="D57" s="200">
        <v>16.333333333333332</v>
      </c>
      <c r="E57" s="120">
        <f>I57*0.66</f>
        <v>-7.260000000000001</v>
      </c>
      <c r="F57" s="118">
        <f>G57+H57</f>
        <v>23</v>
      </c>
      <c r="G57" s="55">
        <f>COUNTIF(K57:AN57,"W")</f>
        <v>6</v>
      </c>
      <c r="H57" s="55">
        <f>COUNTIF(K57:AN57,"L")</f>
        <v>17</v>
      </c>
      <c r="I57" s="225">
        <f>G57-H57</f>
        <v>-11</v>
      </c>
      <c r="J57" s="221">
        <f>SUM(G57/F57%)</f>
        <v>26.08695652173913</v>
      </c>
      <c r="K57" s="226" t="s">
        <v>10</v>
      </c>
      <c r="L57" s="226" t="s">
        <v>11</v>
      </c>
      <c r="M57" s="226" t="s">
        <v>11</v>
      </c>
      <c r="N57" s="226" t="s">
        <v>11</v>
      </c>
      <c r="O57" s="226" t="s">
        <v>11</v>
      </c>
      <c r="P57" s="226" t="s">
        <v>11</v>
      </c>
      <c r="Q57" s="226" t="s">
        <v>11</v>
      </c>
      <c r="R57" s="226" t="s">
        <v>295</v>
      </c>
      <c r="S57" s="226"/>
      <c r="T57" s="226" t="s">
        <v>11</v>
      </c>
      <c r="U57" s="226" t="s">
        <v>11</v>
      </c>
      <c r="V57" s="226" t="s">
        <v>11</v>
      </c>
      <c r="W57" s="226" t="s">
        <v>10</v>
      </c>
      <c r="X57" s="226" t="s">
        <v>11</v>
      </c>
      <c r="Y57" s="227"/>
      <c r="Z57" s="226" t="s">
        <v>11</v>
      </c>
      <c r="AA57" s="226" t="s">
        <v>11</v>
      </c>
      <c r="AB57" s="226" t="s">
        <v>11</v>
      </c>
      <c r="AC57" s="226" t="s">
        <v>10</v>
      </c>
      <c r="AD57" s="226" t="s">
        <v>11</v>
      </c>
      <c r="AE57" s="226" t="s">
        <v>10</v>
      </c>
      <c r="AF57" s="226" t="s">
        <v>10</v>
      </c>
      <c r="AG57" s="226" t="s">
        <v>295</v>
      </c>
      <c r="AH57" s="226"/>
      <c r="AI57" s="226" t="s">
        <v>11</v>
      </c>
      <c r="AJ57" s="226"/>
      <c r="AK57" s="226" t="s">
        <v>10</v>
      </c>
      <c r="AL57" s="226" t="s">
        <v>11</v>
      </c>
      <c r="AM57" s="226"/>
      <c r="AN57" s="227" t="s">
        <v>11</v>
      </c>
      <c r="AO57" s="108"/>
      <c r="AP57" s="105" t="s">
        <v>161</v>
      </c>
      <c r="AQ57" s="105" t="s">
        <v>200</v>
      </c>
      <c r="AR57" s="4"/>
      <c r="AS57" s="76"/>
      <c r="AT57" s="4"/>
      <c r="AU57" s="2"/>
      <c r="AV57" s="76"/>
      <c r="AW57" s="4"/>
      <c r="AX57" s="76"/>
    </row>
    <row r="58" spans="1:50" ht="24.75" customHeight="1">
      <c r="A58" s="105" t="s">
        <v>84</v>
      </c>
      <c r="B58" s="105" t="s">
        <v>85</v>
      </c>
      <c r="C58" s="208">
        <v>28</v>
      </c>
      <c r="D58" s="200">
        <v>24.666666666666668</v>
      </c>
      <c r="E58" s="120">
        <f>I58*0.66</f>
        <v>-2.64</v>
      </c>
      <c r="F58" s="118">
        <f>G58+H58</f>
        <v>28</v>
      </c>
      <c r="G58" s="55">
        <f>COUNTIF(K58:AN58,"W")</f>
        <v>12</v>
      </c>
      <c r="H58" s="55">
        <f>COUNTIF(K58:AN58,"L")</f>
        <v>16</v>
      </c>
      <c r="I58" s="225">
        <f>G58-H58</f>
        <v>-4</v>
      </c>
      <c r="J58" s="221">
        <f>SUM(G58/F58%)</f>
        <v>42.857142857142854</v>
      </c>
      <c r="K58" s="226" t="s">
        <v>11</v>
      </c>
      <c r="L58" s="226" t="s">
        <v>10</v>
      </c>
      <c r="M58" s="226" t="s">
        <v>10</v>
      </c>
      <c r="N58" s="226" t="s">
        <v>10</v>
      </c>
      <c r="O58" s="226" t="s">
        <v>11</v>
      </c>
      <c r="P58" s="226" t="s">
        <v>10</v>
      </c>
      <c r="Q58" s="226" t="s">
        <v>10</v>
      </c>
      <c r="R58" s="226" t="s">
        <v>295</v>
      </c>
      <c r="S58" s="226" t="s">
        <v>11</v>
      </c>
      <c r="T58" s="226" t="s">
        <v>11</v>
      </c>
      <c r="U58" s="226" t="s">
        <v>10</v>
      </c>
      <c r="V58" s="226" t="s">
        <v>11</v>
      </c>
      <c r="W58" s="226" t="s">
        <v>11</v>
      </c>
      <c r="X58" s="226" t="s">
        <v>11</v>
      </c>
      <c r="Y58" s="227" t="s">
        <v>11</v>
      </c>
      <c r="Z58" s="226" t="s">
        <v>11</v>
      </c>
      <c r="AA58" s="226" t="s">
        <v>10</v>
      </c>
      <c r="AB58" s="226" t="s">
        <v>10</v>
      </c>
      <c r="AC58" s="226" t="s">
        <v>10</v>
      </c>
      <c r="AD58" s="226" t="s">
        <v>11</v>
      </c>
      <c r="AE58" s="226" t="s">
        <v>10</v>
      </c>
      <c r="AF58" s="226" t="s">
        <v>11</v>
      </c>
      <c r="AG58" s="226" t="s">
        <v>295</v>
      </c>
      <c r="AH58" s="226" t="s">
        <v>10</v>
      </c>
      <c r="AI58" s="226" t="s">
        <v>11</v>
      </c>
      <c r="AJ58" s="226" t="s">
        <v>11</v>
      </c>
      <c r="AK58" s="226" t="s">
        <v>11</v>
      </c>
      <c r="AL58" s="226" t="s">
        <v>10</v>
      </c>
      <c r="AM58" s="226" t="s">
        <v>11</v>
      </c>
      <c r="AN58" s="227" t="s">
        <v>11</v>
      </c>
      <c r="AO58" s="108"/>
      <c r="AP58" s="105" t="s">
        <v>84</v>
      </c>
      <c r="AQ58" s="105" t="s">
        <v>85</v>
      </c>
      <c r="AR58" s="4"/>
      <c r="AS58" s="76"/>
      <c r="AT58" s="4"/>
      <c r="AU58" s="2"/>
      <c r="AV58" s="76"/>
      <c r="AW58" s="4"/>
      <c r="AX58" s="76"/>
    </row>
    <row r="59" spans="1:50" ht="24.75" customHeight="1">
      <c r="A59" s="105" t="s">
        <v>86</v>
      </c>
      <c r="B59" s="105" t="s">
        <v>85</v>
      </c>
      <c r="C59" s="208">
        <v>0</v>
      </c>
      <c r="D59" s="200">
        <v>-1</v>
      </c>
      <c r="E59" s="120">
        <f>I59*0.66</f>
        <v>0.66</v>
      </c>
      <c r="F59" s="118">
        <f>G59+H59</f>
        <v>1</v>
      </c>
      <c r="G59" s="55">
        <f>COUNTIF(K59:AN59,"W")</f>
        <v>1</v>
      </c>
      <c r="H59" s="55">
        <f>COUNTIF(K59:AN59,"L")</f>
        <v>0</v>
      </c>
      <c r="I59" s="225">
        <f>G59-H59</f>
        <v>1</v>
      </c>
      <c r="J59" s="221">
        <f>SUM(G59/F59%)</f>
        <v>100</v>
      </c>
      <c r="K59" s="226"/>
      <c r="L59" s="226"/>
      <c r="M59" s="226"/>
      <c r="N59" s="226"/>
      <c r="O59" s="226"/>
      <c r="P59" s="226"/>
      <c r="Q59" s="226"/>
      <c r="R59" s="226" t="s">
        <v>295</v>
      </c>
      <c r="S59" s="226" t="s">
        <v>10</v>
      </c>
      <c r="T59" s="226"/>
      <c r="U59" s="226"/>
      <c r="V59" s="226"/>
      <c r="W59" s="226"/>
      <c r="X59" s="226"/>
      <c r="Y59" s="227"/>
      <c r="Z59" s="226"/>
      <c r="AA59" s="226"/>
      <c r="AB59" s="226"/>
      <c r="AC59" s="226"/>
      <c r="AD59" s="226"/>
      <c r="AE59" s="226"/>
      <c r="AF59" s="226"/>
      <c r="AG59" s="226" t="s">
        <v>295</v>
      </c>
      <c r="AH59" s="226"/>
      <c r="AI59" s="226"/>
      <c r="AJ59" s="226"/>
      <c r="AK59" s="226"/>
      <c r="AL59" s="226"/>
      <c r="AM59" s="226"/>
      <c r="AN59" s="227"/>
      <c r="AO59" s="108"/>
      <c r="AP59" s="105" t="s">
        <v>86</v>
      </c>
      <c r="AQ59" s="105" t="s">
        <v>85</v>
      </c>
      <c r="AR59" s="4"/>
      <c r="AS59" s="76"/>
      <c r="AT59" s="4"/>
      <c r="AU59" s="2"/>
      <c r="AV59" s="76"/>
      <c r="AW59" s="4"/>
      <c r="AX59" s="76"/>
    </row>
    <row r="60" spans="1:50" ht="24.75" customHeight="1">
      <c r="A60" s="105" t="s">
        <v>347</v>
      </c>
      <c r="B60" s="105" t="s">
        <v>85</v>
      </c>
      <c r="C60" s="208">
        <v>11</v>
      </c>
      <c r="D60" s="200">
        <v>9</v>
      </c>
      <c r="E60" s="120">
        <f>I60*0.66</f>
        <v>-0.66</v>
      </c>
      <c r="F60" s="118">
        <f>G60+H60</f>
        <v>1</v>
      </c>
      <c r="G60" s="55">
        <f>COUNTIF(K60:AN60,"W")</f>
        <v>0</v>
      </c>
      <c r="H60" s="55">
        <f>COUNTIF(K60:AN60,"L")</f>
        <v>1</v>
      </c>
      <c r="I60" s="225">
        <f>G60-H60</f>
        <v>-1</v>
      </c>
      <c r="J60" s="221">
        <f>SUM(G60/F60%)</f>
        <v>0</v>
      </c>
      <c r="K60" s="226"/>
      <c r="L60" s="226"/>
      <c r="M60" s="226"/>
      <c r="N60" s="226"/>
      <c r="O60" s="226"/>
      <c r="P60" s="226"/>
      <c r="Q60" s="226"/>
      <c r="R60" s="226" t="s">
        <v>295</v>
      </c>
      <c r="S60" s="226"/>
      <c r="T60" s="226"/>
      <c r="U60" s="226"/>
      <c r="V60" s="226"/>
      <c r="W60" s="226"/>
      <c r="X60" s="226"/>
      <c r="Y60" s="227"/>
      <c r="Z60" s="226"/>
      <c r="AA60" s="226"/>
      <c r="AB60" s="226"/>
      <c r="AC60" s="226"/>
      <c r="AD60" s="226" t="s">
        <v>11</v>
      </c>
      <c r="AE60" s="226"/>
      <c r="AF60" s="226"/>
      <c r="AG60" s="226" t="s">
        <v>295</v>
      </c>
      <c r="AH60" s="226"/>
      <c r="AI60" s="226"/>
      <c r="AJ60" s="226"/>
      <c r="AK60" s="226"/>
      <c r="AL60" s="226"/>
      <c r="AM60" s="226"/>
      <c r="AN60" s="227"/>
      <c r="AO60" s="108"/>
      <c r="AP60" s="105" t="s">
        <v>347</v>
      </c>
      <c r="AQ60" s="105" t="s">
        <v>85</v>
      </c>
      <c r="AR60" s="4"/>
      <c r="AS60" s="76"/>
      <c r="AT60" s="4"/>
      <c r="AU60" s="2"/>
      <c r="AV60" s="76"/>
      <c r="AW60" s="4"/>
      <c r="AX60" s="76"/>
    </row>
    <row r="61" spans="1:50" ht="24.75" customHeight="1">
      <c r="A61" s="105" t="s">
        <v>88</v>
      </c>
      <c r="B61" s="105" t="s">
        <v>85</v>
      </c>
      <c r="C61" s="208">
        <v>11</v>
      </c>
      <c r="D61" s="200">
        <v>9</v>
      </c>
      <c r="E61" s="120">
        <f>I61*0.66</f>
        <v>0</v>
      </c>
      <c r="F61" s="118">
        <f>G61+H61</f>
        <v>26</v>
      </c>
      <c r="G61" s="55">
        <f>COUNTIF(K61:AN61,"W")</f>
        <v>13</v>
      </c>
      <c r="H61" s="55">
        <f>COUNTIF(K61:AN61,"L")</f>
        <v>13</v>
      </c>
      <c r="I61" s="225">
        <f>G61-H61</f>
        <v>0</v>
      </c>
      <c r="J61" s="221">
        <f>SUM(G61/F61%)</f>
        <v>50</v>
      </c>
      <c r="K61" s="226" t="s">
        <v>10</v>
      </c>
      <c r="L61" s="226" t="s">
        <v>10</v>
      </c>
      <c r="M61" s="226" t="s">
        <v>10</v>
      </c>
      <c r="N61" s="226" t="s">
        <v>11</v>
      </c>
      <c r="O61" s="226" t="s">
        <v>11</v>
      </c>
      <c r="P61" s="226" t="s">
        <v>11</v>
      </c>
      <c r="Q61" s="226" t="s">
        <v>10</v>
      </c>
      <c r="R61" s="226" t="s">
        <v>295</v>
      </c>
      <c r="S61" s="226" t="s">
        <v>10</v>
      </c>
      <c r="T61" s="226" t="s">
        <v>10</v>
      </c>
      <c r="U61" s="226"/>
      <c r="V61" s="226" t="s">
        <v>10</v>
      </c>
      <c r="W61" s="226" t="s">
        <v>11</v>
      </c>
      <c r="X61" s="226" t="s">
        <v>11</v>
      </c>
      <c r="Y61" s="227" t="s">
        <v>10</v>
      </c>
      <c r="Z61" s="226" t="s">
        <v>11</v>
      </c>
      <c r="AA61" s="226" t="s">
        <v>11</v>
      </c>
      <c r="AB61" s="226" t="s">
        <v>11</v>
      </c>
      <c r="AC61" s="226" t="s">
        <v>10</v>
      </c>
      <c r="AD61" s="226"/>
      <c r="AE61" s="226" t="s">
        <v>11</v>
      </c>
      <c r="AF61" s="226" t="s">
        <v>10</v>
      </c>
      <c r="AG61" s="226" t="s">
        <v>295</v>
      </c>
      <c r="AH61" s="226" t="s">
        <v>10</v>
      </c>
      <c r="AI61" s="226" t="s">
        <v>11</v>
      </c>
      <c r="AJ61" s="226" t="s">
        <v>11</v>
      </c>
      <c r="AK61" s="226" t="s">
        <v>11</v>
      </c>
      <c r="AL61" s="226" t="s">
        <v>11</v>
      </c>
      <c r="AM61" s="226" t="s">
        <v>10</v>
      </c>
      <c r="AN61" s="227" t="s">
        <v>10</v>
      </c>
      <c r="AO61" s="108"/>
      <c r="AP61" s="105" t="s">
        <v>88</v>
      </c>
      <c r="AQ61" s="105" t="s">
        <v>85</v>
      </c>
      <c r="AR61" s="4"/>
      <c r="AS61" s="76"/>
      <c r="AT61" s="4"/>
      <c r="AU61" s="2"/>
      <c r="AV61" s="76"/>
      <c r="AW61" s="4"/>
      <c r="AX61" s="76"/>
    </row>
    <row r="62" spans="1:50" ht="24.75" customHeight="1">
      <c r="A62" s="105" t="s">
        <v>141</v>
      </c>
      <c r="B62" s="105" t="s">
        <v>85</v>
      </c>
      <c r="C62" s="208">
        <v>24</v>
      </c>
      <c r="D62" s="200">
        <v>21.666666666666668</v>
      </c>
      <c r="E62" s="120">
        <f>I62*0.66</f>
        <v>0</v>
      </c>
      <c r="F62" s="118">
        <f>G62+H62</f>
        <v>0</v>
      </c>
      <c r="G62" s="55">
        <f>COUNTIF(K62:AN62,"W")</f>
        <v>0</v>
      </c>
      <c r="H62" s="55">
        <f>COUNTIF(K62:AN62,"L")</f>
        <v>0</v>
      </c>
      <c r="I62" s="225">
        <f>G62-H62</f>
        <v>0</v>
      </c>
      <c r="J62" s="221" t="e">
        <f>SUM(G62/F62%)</f>
        <v>#DIV/0!</v>
      </c>
      <c r="K62" s="226"/>
      <c r="L62" s="226"/>
      <c r="M62" s="226"/>
      <c r="N62" s="226"/>
      <c r="O62" s="226"/>
      <c r="P62" s="226"/>
      <c r="Q62" s="226"/>
      <c r="R62" s="226" t="s">
        <v>295</v>
      </c>
      <c r="S62" s="226"/>
      <c r="T62" s="226"/>
      <c r="U62" s="226"/>
      <c r="V62" s="226"/>
      <c r="W62" s="226"/>
      <c r="X62" s="226"/>
      <c r="Y62" s="227"/>
      <c r="Z62" s="226"/>
      <c r="AA62" s="226"/>
      <c r="AB62" s="226"/>
      <c r="AC62" s="226"/>
      <c r="AD62" s="226"/>
      <c r="AE62" s="226"/>
      <c r="AF62" s="226"/>
      <c r="AG62" s="226" t="s">
        <v>295</v>
      </c>
      <c r="AH62" s="226"/>
      <c r="AI62" s="226"/>
      <c r="AJ62" s="226"/>
      <c r="AK62" s="226"/>
      <c r="AL62" s="226"/>
      <c r="AM62" s="226"/>
      <c r="AN62" s="227"/>
      <c r="AO62" s="108"/>
      <c r="AP62" s="105" t="s">
        <v>141</v>
      </c>
      <c r="AQ62" s="105" t="s">
        <v>85</v>
      </c>
      <c r="AR62" s="4"/>
      <c r="AS62" s="76"/>
      <c r="AT62" s="4"/>
      <c r="AU62" s="2"/>
      <c r="AV62" s="76"/>
      <c r="AW62" s="4"/>
      <c r="AX62" s="76"/>
    </row>
    <row r="63" spans="1:50" ht="24.75" customHeight="1">
      <c r="A63" s="105" t="s">
        <v>80</v>
      </c>
      <c r="B63" s="105" t="s">
        <v>85</v>
      </c>
      <c r="C63" s="208">
        <v>25</v>
      </c>
      <c r="D63" s="200">
        <v>24.5</v>
      </c>
      <c r="E63" s="120">
        <f>I63*0.66</f>
        <v>5.28</v>
      </c>
      <c r="F63" s="118">
        <f>G63+H63</f>
        <v>24</v>
      </c>
      <c r="G63" s="55">
        <f>COUNTIF(K63:AN63,"W")</f>
        <v>16</v>
      </c>
      <c r="H63" s="55">
        <f>COUNTIF(K63:AN63,"L")</f>
        <v>8</v>
      </c>
      <c r="I63" s="225">
        <f>G63-H63</f>
        <v>8</v>
      </c>
      <c r="J63" s="221">
        <f>SUM(G63/F63%)</f>
        <v>66.66666666666667</v>
      </c>
      <c r="K63" s="226" t="s">
        <v>10</v>
      </c>
      <c r="L63" s="226"/>
      <c r="M63" s="226"/>
      <c r="N63" s="226" t="s">
        <v>10</v>
      </c>
      <c r="O63" s="226" t="s">
        <v>10</v>
      </c>
      <c r="P63" s="226" t="s">
        <v>10</v>
      </c>
      <c r="Q63" s="226" t="s">
        <v>11</v>
      </c>
      <c r="R63" s="226" t="s">
        <v>295</v>
      </c>
      <c r="S63" s="226" t="s">
        <v>11</v>
      </c>
      <c r="T63" s="226" t="s">
        <v>11</v>
      </c>
      <c r="U63" s="226" t="s">
        <v>11</v>
      </c>
      <c r="V63" s="226" t="s">
        <v>10</v>
      </c>
      <c r="W63" s="226" t="s">
        <v>10</v>
      </c>
      <c r="X63" s="226" t="s">
        <v>11</v>
      </c>
      <c r="Y63" s="227" t="s">
        <v>10</v>
      </c>
      <c r="Z63" s="226"/>
      <c r="AA63" s="226" t="s">
        <v>11</v>
      </c>
      <c r="AB63" s="226" t="s">
        <v>11</v>
      </c>
      <c r="AC63" s="226" t="s">
        <v>10</v>
      </c>
      <c r="AD63" s="226"/>
      <c r="AE63" s="226" t="s">
        <v>10</v>
      </c>
      <c r="AF63" s="226" t="s">
        <v>10</v>
      </c>
      <c r="AG63" s="226" t="s">
        <v>295</v>
      </c>
      <c r="AH63" s="226" t="s">
        <v>10</v>
      </c>
      <c r="AI63" s="226" t="s">
        <v>10</v>
      </c>
      <c r="AJ63" s="226" t="s">
        <v>10</v>
      </c>
      <c r="AK63" s="226" t="s">
        <v>10</v>
      </c>
      <c r="AL63" s="226" t="s">
        <v>10</v>
      </c>
      <c r="AM63" s="226" t="s">
        <v>11</v>
      </c>
      <c r="AN63" s="227" t="s">
        <v>10</v>
      </c>
      <c r="AO63" s="108"/>
      <c r="AP63" s="105" t="s">
        <v>80</v>
      </c>
      <c r="AQ63" s="105" t="s">
        <v>85</v>
      </c>
      <c r="AR63" s="4"/>
      <c r="AS63" s="76"/>
      <c r="AT63" s="4"/>
      <c r="AU63" s="2"/>
      <c r="AV63" s="76"/>
      <c r="AW63" s="4"/>
      <c r="AX63" s="76"/>
    </row>
    <row r="64" spans="1:50" ht="24.75" customHeight="1">
      <c r="A64" s="105" t="s">
        <v>183</v>
      </c>
      <c r="B64" s="105" t="s">
        <v>85</v>
      </c>
      <c r="C64" s="208">
        <v>15</v>
      </c>
      <c r="D64" s="200">
        <v>15</v>
      </c>
      <c r="E64" s="121">
        <f>I64*0.66</f>
        <v>0</v>
      </c>
      <c r="F64" s="118">
        <f>G64+H64</f>
        <v>0</v>
      </c>
      <c r="G64" s="55">
        <f>COUNTIF(K64:AN64,"W")</f>
        <v>0</v>
      </c>
      <c r="H64" s="55">
        <f>COUNTIF(K64:AN64,"L")</f>
        <v>0</v>
      </c>
      <c r="I64" s="225">
        <f>G64-H64</f>
        <v>0</v>
      </c>
      <c r="J64" s="221" t="e">
        <f>SUM(G64/F64%)</f>
        <v>#DIV/0!</v>
      </c>
      <c r="K64" s="226"/>
      <c r="L64" s="226"/>
      <c r="M64" s="226"/>
      <c r="N64" s="226"/>
      <c r="O64" s="226"/>
      <c r="P64" s="226"/>
      <c r="Q64" s="226"/>
      <c r="R64" s="226" t="s">
        <v>295</v>
      </c>
      <c r="S64" s="226"/>
      <c r="T64" s="226"/>
      <c r="U64" s="226"/>
      <c r="V64" s="226"/>
      <c r="W64" s="226"/>
      <c r="X64" s="226"/>
      <c r="Y64" s="227"/>
      <c r="Z64" s="226"/>
      <c r="AA64" s="226"/>
      <c r="AB64" s="226"/>
      <c r="AC64" s="226"/>
      <c r="AD64" s="226"/>
      <c r="AE64" s="226"/>
      <c r="AF64" s="226"/>
      <c r="AG64" s="226" t="s">
        <v>295</v>
      </c>
      <c r="AH64" s="226"/>
      <c r="AI64" s="226"/>
      <c r="AJ64" s="226"/>
      <c r="AK64" s="226"/>
      <c r="AL64" s="226"/>
      <c r="AM64" s="226"/>
      <c r="AN64" s="227"/>
      <c r="AO64" s="108"/>
      <c r="AP64" s="105" t="s">
        <v>183</v>
      </c>
      <c r="AQ64" s="105" t="s">
        <v>85</v>
      </c>
      <c r="AR64" s="4"/>
      <c r="AS64" s="76"/>
      <c r="AT64" s="4"/>
      <c r="AU64" s="2"/>
      <c r="AV64" s="76"/>
      <c r="AW64" s="4"/>
      <c r="AX64" s="76"/>
    </row>
    <row r="65" spans="1:50" ht="24.75" customHeight="1">
      <c r="A65" s="105" t="s">
        <v>89</v>
      </c>
      <c r="B65" s="105" t="s">
        <v>85</v>
      </c>
      <c r="C65" s="208">
        <v>25</v>
      </c>
      <c r="D65" s="200">
        <v>20.666666666666668</v>
      </c>
      <c r="E65" s="120">
        <f>I65*0.66</f>
        <v>3.96</v>
      </c>
      <c r="F65" s="118">
        <f>G65+H65</f>
        <v>26</v>
      </c>
      <c r="G65" s="55">
        <f>COUNTIF(K65:AN65,"W")</f>
        <v>16</v>
      </c>
      <c r="H65" s="55">
        <f>COUNTIF(K65:AN65,"L")</f>
        <v>10</v>
      </c>
      <c r="I65" s="225">
        <f>G65-H65</f>
        <v>6</v>
      </c>
      <c r="J65" s="221">
        <f>SUM(G65/F65%)</f>
        <v>61.53846153846153</v>
      </c>
      <c r="K65" s="226" t="s">
        <v>10</v>
      </c>
      <c r="L65" s="226" t="s">
        <v>10</v>
      </c>
      <c r="M65" s="226" t="s">
        <v>10</v>
      </c>
      <c r="N65" s="226" t="s">
        <v>11</v>
      </c>
      <c r="O65" s="226" t="s">
        <v>10</v>
      </c>
      <c r="P65" s="226" t="s">
        <v>11</v>
      </c>
      <c r="Q65" s="226" t="s">
        <v>11</v>
      </c>
      <c r="R65" s="226" t="s">
        <v>295</v>
      </c>
      <c r="S65" s="226"/>
      <c r="T65" s="226" t="s">
        <v>10</v>
      </c>
      <c r="U65" s="226" t="s">
        <v>10</v>
      </c>
      <c r="V65" s="226" t="s">
        <v>10</v>
      </c>
      <c r="W65" s="226" t="s">
        <v>11</v>
      </c>
      <c r="X65" s="226"/>
      <c r="Y65" s="227" t="s">
        <v>10</v>
      </c>
      <c r="Z65" s="226" t="s">
        <v>11</v>
      </c>
      <c r="AA65" s="226" t="s">
        <v>11</v>
      </c>
      <c r="AB65" s="226" t="s">
        <v>11</v>
      </c>
      <c r="AC65" s="226" t="s">
        <v>10</v>
      </c>
      <c r="AD65" s="226" t="s">
        <v>11</v>
      </c>
      <c r="AE65" s="226" t="s">
        <v>10</v>
      </c>
      <c r="AF65" s="226" t="s">
        <v>11</v>
      </c>
      <c r="AG65" s="226" t="s">
        <v>295</v>
      </c>
      <c r="AH65" s="226" t="s">
        <v>10</v>
      </c>
      <c r="AI65" s="226" t="s">
        <v>10</v>
      </c>
      <c r="AJ65" s="226" t="s">
        <v>10</v>
      </c>
      <c r="AK65" s="226" t="s">
        <v>10</v>
      </c>
      <c r="AL65" s="226" t="s">
        <v>10</v>
      </c>
      <c r="AM65" s="226" t="s">
        <v>11</v>
      </c>
      <c r="AN65" s="227" t="s">
        <v>10</v>
      </c>
      <c r="AO65" s="108"/>
      <c r="AP65" s="105" t="s">
        <v>89</v>
      </c>
      <c r="AQ65" s="105" t="s">
        <v>85</v>
      </c>
      <c r="AR65" s="4"/>
      <c r="AS65" s="76"/>
      <c r="AT65" s="4"/>
      <c r="AU65" s="2"/>
      <c r="AV65" s="76"/>
      <c r="AW65" s="4"/>
      <c r="AX65" s="76"/>
    </row>
    <row r="66" spans="1:50" ht="24.75" customHeight="1">
      <c r="A66" s="105" t="s">
        <v>168</v>
      </c>
      <c r="B66" s="105" t="s">
        <v>85</v>
      </c>
      <c r="C66" s="208">
        <v>26</v>
      </c>
      <c r="D66" s="200">
        <v>26.333333333333332</v>
      </c>
      <c r="E66" s="120">
        <f>I66*0.66</f>
        <v>-0.66</v>
      </c>
      <c r="F66" s="118">
        <f>G66+H66</f>
        <v>3</v>
      </c>
      <c r="G66" s="55">
        <f>COUNTIF(K66:AN66,"W")</f>
        <v>1</v>
      </c>
      <c r="H66" s="55">
        <f>COUNTIF(K66:AN66,"L")</f>
        <v>2</v>
      </c>
      <c r="I66" s="225">
        <f>G66-H66</f>
        <v>-1</v>
      </c>
      <c r="J66" s="221">
        <f>SUM(G66/F66%)</f>
        <v>33.333333333333336</v>
      </c>
      <c r="K66" s="226"/>
      <c r="L66" s="226" t="s">
        <v>11</v>
      </c>
      <c r="M66" s="226"/>
      <c r="N66" s="226"/>
      <c r="O66" s="226"/>
      <c r="P66" s="226"/>
      <c r="Q66" s="226"/>
      <c r="R66" s="226" t="s">
        <v>295</v>
      </c>
      <c r="S66" s="226"/>
      <c r="T66" s="226"/>
      <c r="U66" s="226"/>
      <c r="V66" s="226"/>
      <c r="W66" s="226"/>
      <c r="X66" s="226"/>
      <c r="Y66" s="227" t="s">
        <v>10</v>
      </c>
      <c r="Z66" s="226"/>
      <c r="AA66" s="226"/>
      <c r="AB66" s="226"/>
      <c r="AC66" s="226"/>
      <c r="AD66" s="226" t="s">
        <v>11</v>
      </c>
      <c r="AE66" s="226"/>
      <c r="AF66" s="226"/>
      <c r="AG66" s="226" t="s">
        <v>295</v>
      </c>
      <c r="AH66" s="226"/>
      <c r="AI66" s="226"/>
      <c r="AJ66" s="226"/>
      <c r="AK66" s="226"/>
      <c r="AL66" s="226"/>
      <c r="AM66" s="226"/>
      <c r="AN66" s="227"/>
      <c r="AO66" s="108"/>
      <c r="AP66" s="105" t="s">
        <v>168</v>
      </c>
      <c r="AQ66" s="105" t="s">
        <v>85</v>
      </c>
      <c r="AR66" s="4"/>
      <c r="AS66" s="76"/>
      <c r="AT66" s="4"/>
      <c r="AU66" s="2"/>
      <c r="AV66" s="76"/>
      <c r="AW66" s="4"/>
      <c r="AX66" s="76"/>
    </row>
    <row r="67" spans="1:50" ht="24.75" customHeight="1">
      <c r="A67" s="105" t="s">
        <v>83</v>
      </c>
      <c r="B67" s="105" t="s">
        <v>85</v>
      </c>
      <c r="C67" s="208">
        <v>17</v>
      </c>
      <c r="D67" s="200">
        <v>16.666666666666668</v>
      </c>
      <c r="E67" s="121">
        <f>I67*0.66</f>
        <v>1.98</v>
      </c>
      <c r="F67" s="118">
        <f>G67+H67</f>
        <v>7</v>
      </c>
      <c r="G67" s="55">
        <f>COUNTIF(K67:AN67,"W")</f>
        <v>5</v>
      </c>
      <c r="H67" s="55">
        <f>COUNTIF(K67:AN67,"L")</f>
        <v>2</v>
      </c>
      <c r="I67" s="225">
        <f>G67-H67</f>
        <v>3</v>
      </c>
      <c r="J67" s="221">
        <f>SUM(G67/F67%)</f>
        <v>71.42857142857142</v>
      </c>
      <c r="K67" s="226"/>
      <c r="L67" s="226"/>
      <c r="M67" s="226" t="s">
        <v>10</v>
      </c>
      <c r="N67" s="226"/>
      <c r="O67" s="226"/>
      <c r="P67" s="226"/>
      <c r="Q67" s="226"/>
      <c r="R67" s="226" t="s">
        <v>295</v>
      </c>
      <c r="S67" s="226" t="s">
        <v>10</v>
      </c>
      <c r="T67" s="226"/>
      <c r="U67" s="226" t="s">
        <v>11</v>
      </c>
      <c r="V67" s="226"/>
      <c r="W67" s="226"/>
      <c r="X67" s="226" t="s">
        <v>10</v>
      </c>
      <c r="Y67" s="227"/>
      <c r="Z67" s="226"/>
      <c r="AA67" s="226"/>
      <c r="AB67" s="226"/>
      <c r="AC67" s="226"/>
      <c r="AD67" s="226"/>
      <c r="AE67" s="226"/>
      <c r="AF67" s="226"/>
      <c r="AG67" s="226" t="s">
        <v>295</v>
      </c>
      <c r="AH67" s="226" t="s">
        <v>10</v>
      </c>
      <c r="AI67" s="226"/>
      <c r="AJ67" s="226" t="s">
        <v>11</v>
      </c>
      <c r="AK67" s="226"/>
      <c r="AL67" s="226"/>
      <c r="AM67" s="226" t="s">
        <v>10</v>
      </c>
      <c r="AN67" s="227"/>
      <c r="AO67" s="108"/>
      <c r="AP67" s="105" t="s">
        <v>83</v>
      </c>
      <c r="AQ67" s="105" t="s">
        <v>85</v>
      </c>
      <c r="AR67" s="4"/>
      <c r="AS67" s="76"/>
      <c r="AT67" s="4"/>
      <c r="AU67" s="2"/>
      <c r="AV67" s="76"/>
      <c r="AW67" s="4"/>
      <c r="AX67" s="76"/>
    </row>
    <row r="68" spans="1:50" s="154" customFormat="1" ht="24.75" customHeight="1" thickBot="1">
      <c r="A68" s="149" t="s">
        <v>84</v>
      </c>
      <c r="B68" s="149" t="s">
        <v>328</v>
      </c>
      <c r="C68" s="209">
        <v>28</v>
      </c>
      <c r="D68" s="201">
        <v>24.666666666666668</v>
      </c>
      <c r="E68" s="146">
        <f>I68*0.66</f>
        <v>-0.66</v>
      </c>
      <c r="F68" s="147">
        <f>G68+H68</f>
        <v>1</v>
      </c>
      <c r="G68" s="148">
        <f>COUNTIF(K68:AN68,"W")</f>
        <v>0</v>
      </c>
      <c r="H68" s="148">
        <f>COUNTIF(K68:AN68,"L")</f>
        <v>1</v>
      </c>
      <c r="I68" s="228">
        <f>G68-H68</f>
        <v>-1</v>
      </c>
      <c r="J68" s="229">
        <f>SUM(G68/F68%)</f>
        <v>0</v>
      </c>
      <c r="K68" s="230" t="s">
        <v>57</v>
      </c>
      <c r="L68" s="230" t="s">
        <v>329</v>
      </c>
      <c r="M68" s="230"/>
      <c r="N68" s="230"/>
      <c r="O68" s="230"/>
      <c r="P68" s="230"/>
      <c r="Q68" s="230"/>
      <c r="R68" s="230" t="s">
        <v>295</v>
      </c>
      <c r="S68" s="230"/>
      <c r="T68" s="230"/>
      <c r="U68" s="230"/>
      <c r="V68" s="230"/>
      <c r="W68" s="230"/>
      <c r="X68" s="230"/>
      <c r="Y68" s="231"/>
      <c r="Z68" s="230" t="s">
        <v>11</v>
      </c>
      <c r="AA68" s="230"/>
      <c r="AB68" s="230"/>
      <c r="AC68" s="230"/>
      <c r="AD68" s="230"/>
      <c r="AE68" s="230"/>
      <c r="AF68" s="230"/>
      <c r="AG68" s="226" t="s">
        <v>295</v>
      </c>
      <c r="AH68" s="230"/>
      <c r="AI68" s="230"/>
      <c r="AJ68" s="230"/>
      <c r="AK68" s="230"/>
      <c r="AL68" s="230"/>
      <c r="AM68" s="230"/>
      <c r="AN68" s="231"/>
      <c r="AO68" s="150"/>
      <c r="AP68" s="149" t="s">
        <v>84</v>
      </c>
      <c r="AQ68" s="149" t="s">
        <v>328</v>
      </c>
      <c r="AR68" s="151"/>
      <c r="AS68" s="152"/>
      <c r="AT68" s="151"/>
      <c r="AU68" s="153"/>
      <c r="AV68" s="152"/>
      <c r="AW68" s="151"/>
      <c r="AX68" s="152"/>
    </row>
    <row r="69" spans="1:50" ht="24.75" customHeight="1">
      <c r="A69" s="105" t="s">
        <v>90</v>
      </c>
      <c r="B69" s="105" t="s">
        <v>4</v>
      </c>
      <c r="C69" s="208">
        <v>6</v>
      </c>
      <c r="D69" s="200">
        <v>3</v>
      </c>
      <c r="E69" s="120">
        <f>I69*0.66</f>
        <v>1.98</v>
      </c>
      <c r="F69" s="118">
        <f>G69+H69</f>
        <v>25</v>
      </c>
      <c r="G69" s="55">
        <f>COUNTIF(K69:AN69,"W")</f>
        <v>14</v>
      </c>
      <c r="H69" s="55">
        <f>COUNTIF(K69:AN69,"L")</f>
        <v>11</v>
      </c>
      <c r="I69" s="225">
        <f>G69-H69</f>
        <v>3</v>
      </c>
      <c r="J69" s="221">
        <f>SUM(G69/F69%)</f>
        <v>56</v>
      </c>
      <c r="K69" s="226"/>
      <c r="L69" s="226" t="s">
        <v>10</v>
      </c>
      <c r="M69" s="226"/>
      <c r="N69" s="226" t="s">
        <v>10</v>
      </c>
      <c r="O69" s="226" t="s">
        <v>11</v>
      </c>
      <c r="P69" s="226"/>
      <c r="Q69" s="226" t="s">
        <v>10</v>
      </c>
      <c r="R69" s="226" t="s">
        <v>11</v>
      </c>
      <c r="S69" s="226" t="s">
        <v>10</v>
      </c>
      <c r="T69" s="226" t="s">
        <v>10</v>
      </c>
      <c r="U69" s="226" t="s">
        <v>295</v>
      </c>
      <c r="V69" s="226" t="s">
        <v>10</v>
      </c>
      <c r="W69" s="226" t="s">
        <v>11</v>
      </c>
      <c r="X69" s="226" t="s">
        <v>10</v>
      </c>
      <c r="Y69" s="227" t="s">
        <v>11</v>
      </c>
      <c r="Z69" s="226" t="s">
        <v>11</v>
      </c>
      <c r="AA69" s="226" t="s">
        <v>11</v>
      </c>
      <c r="AB69" s="226" t="s">
        <v>11</v>
      </c>
      <c r="AC69" s="226" t="s">
        <v>10</v>
      </c>
      <c r="AD69" s="226" t="s">
        <v>11</v>
      </c>
      <c r="AE69" s="226" t="s">
        <v>10</v>
      </c>
      <c r="AF69" s="226" t="s">
        <v>10</v>
      </c>
      <c r="AG69" s="226" t="s">
        <v>11</v>
      </c>
      <c r="AH69" s="226" t="s">
        <v>11</v>
      </c>
      <c r="AI69" s="226" t="s">
        <v>10</v>
      </c>
      <c r="AJ69" s="226" t="s">
        <v>295</v>
      </c>
      <c r="AK69" s="226" t="s">
        <v>11</v>
      </c>
      <c r="AL69" s="226" t="s">
        <v>10</v>
      </c>
      <c r="AM69" s="226" t="s">
        <v>10</v>
      </c>
      <c r="AN69" s="227" t="s">
        <v>10</v>
      </c>
      <c r="AO69" s="108"/>
      <c r="AP69" s="105" t="s">
        <v>90</v>
      </c>
      <c r="AQ69" s="105" t="s">
        <v>4</v>
      </c>
      <c r="AR69" s="4"/>
      <c r="AS69" s="76"/>
      <c r="AT69" s="4"/>
      <c r="AU69" s="2"/>
      <c r="AV69" s="76"/>
      <c r="AW69" s="4"/>
      <c r="AX69" s="76"/>
    </row>
    <row r="70" spans="1:50" ht="24.75" customHeight="1">
      <c r="A70" s="105" t="s">
        <v>91</v>
      </c>
      <c r="B70" s="105" t="s">
        <v>4</v>
      </c>
      <c r="C70" s="208">
        <v>6</v>
      </c>
      <c r="D70" s="200">
        <v>9.333333333333334</v>
      </c>
      <c r="E70" s="120">
        <f>I70*0.66</f>
        <v>-2.64</v>
      </c>
      <c r="F70" s="118">
        <f>G70+H70</f>
        <v>26</v>
      </c>
      <c r="G70" s="55">
        <f>COUNTIF(K70:AN70,"W")</f>
        <v>11</v>
      </c>
      <c r="H70" s="55">
        <f>COUNTIF(K70:AN70,"L")</f>
        <v>15</v>
      </c>
      <c r="I70" s="225">
        <f>G70-H70</f>
        <v>-4</v>
      </c>
      <c r="J70" s="221">
        <f>SUM(G70/F70%)</f>
        <v>42.30769230769231</v>
      </c>
      <c r="K70" s="226"/>
      <c r="L70" s="226" t="s">
        <v>11</v>
      </c>
      <c r="M70" s="226" t="s">
        <v>10</v>
      </c>
      <c r="N70" s="226" t="s">
        <v>11</v>
      </c>
      <c r="O70" s="226" t="s">
        <v>10</v>
      </c>
      <c r="P70" s="226" t="s">
        <v>11</v>
      </c>
      <c r="Q70" s="226" t="s">
        <v>10</v>
      </c>
      <c r="R70" s="226" t="s">
        <v>10</v>
      </c>
      <c r="S70" s="226" t="s">
        <v>11</v>
      </c>
      <c r="T70" s="226" t="s">
        <v>11</v>
      </c>
      <c r="U70" s="226" t="s">
        <v>295</v>
      </c>
      <c r="V70" s="226" t="s">
        <v>11</v>
      </c>
      <c r="W70" s="226" t="s">
        <v>11</v>
      </c>
      <c r="X70" s="226" t="s">
        <v>10</v>
      </c>
      <c r="Y70" s="227" t="s">
        <v>11</v>
      </c>
      <c r="Z70" s="226"/>
      <c r="AA70" s="226" t="s">
        <v>10</v>
      </c>
      <c r="AB70" s="226" t="s">
        <v>11</v>
      </c>
      <c r="AC70" s="226" t="s">
        <v>11</v>
      </c>
      <c r="AD70" s="226" t="s">
        <v>11</v>
      </c>
      <c r="AE70" s="226" t="s">
        <v>11</v>
      </c>
      <c r="AF70" s="226" t="s">
        <v>10</v>
      </c>
      <c r="AG70" s="226" t="s">
        <v>11</v>
      </c>
      <c r="AH70" s="226" t="s">
        <v>10</v>
      </c>
      <c r="AI70" s="226" t="s">
        <v>10</v>
      </c>
      <c r="AJ70" s="226" t="s">
        <v>295</v>
      </c>
      <c r="AK70" s="226" t="s">
        <v>11</v>
      </c>
      <c r="AL70" s="226" t="s">
        <v>10</v>
      </c>
      <c r="AM70" s="226" t="s">
        <v>11</v>
      </c>
      <c r="AN70" s="227" t="s">
        <v>10</v>
      </c>
      <c r="AO70" s="108"/>
      <c r="AP70" s="105" t="s">
        <v>91</v>
      </c>
      <c r="AQ70" s="105" t="s">
        <v>4</v>
      </c>
      <c r="AR70" s="4"/>
      <c r="AS70" s="76"/>
      <c r="AT70" s="4"/>
      <c r="AU70" s="2"/>
      <c r="AV70" s="76"/>
      <c r="AW70" s="4"/>
      <c r="AX70" s="76"/>
    </row>
    <row r="71" spans="1:50" ht="24.75" customHeight="1">
      <c r="A71" s="105" t="s">
        <v>93</v>
      </c>
      <c r="B71" s="105" t="s">
        <v>4</v>
      </c>
      <c r="C71" s="208">
        <v>32</v>
      </c>
      <c r="D71" s="200">
        <v>30</v>
      </c>
      <c r="E71" s="120">
        <f>I71*0.66</f>
        <v>-1.98</v>
      </c>
      <c r="F71" s="118">
        <f>G71+H71</f>
        <v>3</v>
      </c>
      <c r="G71" s="55">
        <f>COUNTIF(K71:AN71,"W")</f>
        <v>0</v>
      </c>
      <c r="H71" s="55">
        <f>COUNTIF(K71:AN71,"L")</f>
        <v>3</v>
      </c>
      <c r="I71" s="225">
        <f>G71-H71</f>
        <v>-3</v>
      </c>
      <c r="J71" s="221">
        <f>SUM(G71/F71%)</f>
        <v>0</v>
      </c>
      <c r="K71" s="226"/>
      <c r="L71" s="226" t="s">
        <v>11</v>
      </c>
      <c r="M71" s="226" t="s">
        <v>11</v>
      </c>
      <c r="N71" s="226"/>
      <c r="O71" s="226"/>
      <c r="P71" s="226"/>
      <c r="Q71" s="226"/>
      <c r="R71" s="226"/>
      <c r="S71" s="226" t="s">
        <v>11</v>
      </c>
      <c r="T71" s="226"/>
      <c r="U71" s="226" t="s">
        <v>295</v>
      </c>
      <c r="V71" s="226"/>
      <c r="W71" s="226"/>
      <c r="X71" s="226"/>
      <c r="Y71" s="227"/>
      <c r="Z71" s="226"/>
      <c r="AA71" s="226"/>
      <c r="AB71" s="226"/>
      <c r="AC71" s="226"/>
      <c r="AD71" s="226"/>
      <c r="AE71" s="226"/>
      <c r="AF71" s="226"/>
      <c r="AG71" s="226"/>
      <c r="AH71" s="226" t="s">
        <v>57</v>
      </c>
      <c r="AI71" s="226"/>
      <c r="AJ71" s="226" t="s">
        <v>295</v>
      </c>
      <c r="AK71" s="226"/>
      <c r="AL71" s="226"/>
      <c r="AM71" s="226"/>
      <c r="AN71" s="227"/>
      <c r="AO71" s="108"/>
      <c r="AP71" s="105" t="s">
        <v>93</v>
      </c>
      <c r="AQ71" s="105" t="s">
        <v>4</v>
      </c>
      <c r="AR71" s="4"/>
      <c r="AS71" s="76"/>
      <c r="AT71" s="4"/>
      <c r="AU71" s="2"/>
      <c r="AV71" s="76"/>
      <c r="AW71" s="4"/>
      <c r="AX71" s="76"/>
    </row>
    <row r="72" spans="1:50" ht="24.75" customHeight="1">
      <c r="A72" s="105" t="s">
        <v>94</v>
      </c>
      <c r="B72" s="105" t="s">
        <v>4</v>
      </c>
      <c r="C72" s="208">
        <v>5</v>
      </c>
      <c r="D72" s="200">
        <v>15</v>
      </c>
      <c r="E72" s="120">
        <f>I72*0.66</f>
        <v>0</v>
      </c>
      <c r="F72" s="118">
        <f>G72+H72</f>
        <v>0</v>
      </c>
      <c r="G72" s="55">
        <f>COUNTIF(K72:AN72,"W")</f>
        <v>0</v>
      </c>
      <c r="H72" s="55">
        <f>COUNTIF(K72:AN72,"L")</f>
        <v>0</v>
      </c>
      <c r="I72" s="225">
        <f>G72-H72</f>
        <v>0</v>
      </c>
      <c r="J72" s="221" t="e">
        <f>SUM(G72/F72%)</f>
        <v>#DIV/0!</v>
      </c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 t="s">
        <v>295</v>
      </c>
      <c r="V72" s="226"/>
      <c r="W72" s="226"/>
      <c r="X72" s="226"/>
      <c r="Y72" s="227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 t="s">
        <v>295</v>
      </c>
      <c r="AK72" s="226"/>
      <c r="AL72" s="226"/>
      <c r="AM72" s="226"/>
      <c r="AN72" s="227"/>
      <c r="AO72" s="108"/>
      <c r="AP72" s="105" t="s">
        <v>94</v>
      </c>
      <c r="AQ72" s="105" t="s">
        <v>4</v>
      </c>
      <c r="AR72" s="4"/>
      <c r="AS72" s="76"/>
      <c r="AT72" s="4"/>
      <c r="AU72" s="2"/>
      <c r="AV72" s="76"/>
      <c r="AW72" s="4"/>
      <c r="AX72" s="76"/>
    </row>
    <row r="73" spans="1:50" ht="24.75" customHeight="1">
      <c r="A73" s="105" t="s">
        <v>153</v>
      </c>
      <c r="B73" s="105" t="s">
        <v>4</v>
      </c>
      <c r="C73" s="208">
        <v>30</v>
      </c>
      <c r="D73" s="200">
        <v>25.333333333333332</v>
      </c>
      <c r="E73" s="120">
        <f>I73*0.66</f>
        <v>-1.32</v>
      </c>
      <c r="F73" s="118">
        <f>G73+H73</f>
        <v>20</v>
      </c>
      <c r="G73" s="55">
        <f>COUNTIF(K73:AN73,"W")</f>
        <v>9</v>
      </c>
      <c r="H73" s="55">
        <f>COUNTIF(K73:AN73,"L")</f>
        <v>11</v>
      </c>
      <c r="I73" s="225">
        <f>G73-H73</f>
        <v>-2</v>
      </c>
      <c r="J73" s="221">
        <f>SUM(G73/F73%)</f>
        <v>45</v>
      </c>
      <c r="K73" s="226" t="s">
        <v>10</v>
      </c>
      <c r="L73" s="226"/>
      <c r="M73" s="226" t="s">
        <v>11</v>
      </c>
      <c r="N73" s="226" t="s">
        <v>10</v>
      </c>
      <c r="O73" s="226"/>
      <c r="P73" s="226" t="s">
        <v>11</v>
      </c>
      <c r="Q73" s="226" t="s">
        <v>10</v>
      </c>
      <c r="R73" s="226" t="s">
        <v>11</v>
      </c>
      <c r="S73" s="226"/>
      <c r="T73" s="226"/>
      <c r="U73" s="226" t="s">
        <v>295</v>
      </c>
      <c r="V73" s="226"/>
      <c r="W73" s="226" t="s">
        <v>11</v>
      </c>
      <c r="X73" s="226" t="s">
        <v>11</v>
      </c>
      <c r="Y73" s="227" t="s">
        <v>11</v>
      </c>
      <c r="Z73" s="226"/>
      <c r="AA73" s="226" t="s">
        <v>11</v>
      </c>
      <c r="AB73" s="226" t="s">
        <v>11</v>
      </c>
      <c r="AC73" s="226" t="s">
        <v>11</v>
      </c>
      <c r="AD73" s="226"/>
      <c r="AE73" s="226" t="s">
        <v>10</v>
      </c>
      <c r="AF73" s="226" t="s">
        <v>11</v>
      </c>
      <c r="AG73" s="226" t="s">
        <v>10</v>
      </c>
      <c r="AH73" s="226" t="s">
        <v>11</v>
      </c>
      <c r="AI73" s="226" t="s">
        <v>10</v>
      </c>
      <c r="AJ73" s="226" t="s">
        <v>295</v>
      </c>
      <c r="AK73" s="226" t="s">
        <v>10</v>
      </c>
      <c r="AL73" s="226" t="s">
        <v>10</v>
      </c>
      <c r="AM73" s="226" t="s">
        <v>10</v>
      </c>
      <c r="AN73" s="227"/>
      <c r="AO73" s="108"/>
      <c r="AP73" s="105" t="s">
        <v>153</v>
      </c>
      <c r="AQ73" s="105" t="s">
        <v>4</v>
      </c>
      <c r="AR73" s="4"/>
      <c r="AS73" s="76"/>
      <c r="AT73" s="4"/>
      <c r="AU73" s="2"/>
      <c r="AV73" s="76"/>
      <c r="AW73" s="4"/>
      <c r="AX73" s="76"/>
    </row>
    <row r="74" spans="1:50" ht="24.75" customHeight="1">
      <c r="A74" s="105" t="s">
        <v>95</v>
      </c>
      <c r="B74" s="105" t="s">
        <v>4</v>
      </c>
      <c r="C74" s="208">
        <v>10</v>
      </c>
      <c r="D74" s="200">
        <v>9</v>
      </c>
      <c r="E74" s="120">
        <f>I74*0.66</f>
        <v>-1.98</v>
      </c>
      <c r="F74" s="118">
        <f>G74+H74</f>
        <v>27</v>
      </c>
      <c r="G74" s="55">
        <f>COUNTIF(K74:AN74,"W")</f>
        <v>12</v>
      </c>
      <c r="H74" s="55">
        <f>COUNTIF(K74:AN74,"L")</f>
        <v>15</v>
      </c>
      <c r="I74" s="225">
        <f>G74-H74</f>
        <v>-3</v>
      </c>
      <c r="J74" s="221">
        <f>SUM(G74/F74%)</f>
        <v>44.44444444444444</v>
      </c>
      <c r="K74" s="226" t="s">
        <v>11</v>
      </c>
      <c r="L74" s="226" t="s">
        <v>11</v>
      </c>
      <c r="M74" s="226" t="s">
        <v>11</v>
      </c>
      <c r="N74" s="226" t="s">
        <v>10</v>
      </c>
      <c r="O74" s="226" t="s">
        <v>11</v>
      </c>
      <c r="P74" s="226" t="s">
        <v>10</v>
      </c>
      <c r="Q74" s="226" t="s">
        <v>11</v>
      </c>
      <c r="R74" s="226" t="s">
        <v>11</v>
      </c>
      <c r="S74" s="226" t="s">
        <v>10</v>
      </c>
      <c r="T74" s="226" t="s">
        <v>11</v>
      </c>
      <c r="U74" s="226" t="s">
        <v>295</v>
      </c>
      <c r="V74" s="226" t="s">
        <v>11</v>
      </c>
      <c r="W74" s="226" t="s">
        <v>10</v>
      </c>
      <c r="X74" s="226" t="s">
        <v>10</v>
      </c>
      <c r="Y74" s="227" t="s">
        <v>10</v>
      </c>
      <c r="Z74" s="226"/>
      <c r="AA74" s="226" t="s">
        <v>11</v>
      </c>
      <c r="AB74" s="226" t="s">
        <v>10</v>
      </c>
      <c r="AC74" s="226" t="s">
        <v>11</v>
      </c>
      <c r="AD74" s="226" t="s">
        <v>11</v>
      </c>
      <c r="AE74" s="226" t="s">
        <v>10</v>
      </c>
      <c r="AF74" s="226" t="s">
        <v>11</v>
      </c>
      <c r="AG74" s="226" t="s">
        <v>10</v>
      </c>
      <c r="AH74" s="226" t="s">
        <v>10</v>
      </c>
      <c r="AI74" s="226" t="s">
        <v>10</v>
      </c>
      <c r="AJ74" s="226" t="s">
        <v>295</v>
      </c>
      <c r="AK74" s="226" t="s">
        <v>11</v>
      </c>
      <c r="AL74" s="226" t="s">
        <v>10</v>
      </c>
      <c r="AM74" s="226" t="s">
        <v>11</v>
      </c>
      <c r="AN74" s="227" t="s">
        <v>11</v>
      </c>
      <c r="AO74" s="108"/>
      <c r="AP74" s="105" t="s">
        <v>95</v>
      </c>
      <c r="AQ74" s="105" t="s">
        <v>4</v>
      </c>
      <c r="AR74" s="4"/>
      <c r="AS74" s="76"/>
      <c r="AT74" s="4"/>
      <c r="AU74" s="2"/>
      <c r="AV74" s="76"/>
      <c r="AW74" s="4"/>
      <c r="AX74" s="76"/>
    </row>
    <row r="75" spans="1:50" ht="24.75" customHeight="1">
      <c r="A75" s="105" t="s">
        <v>96</v>
      </c>
      <c r="B75" s="105" t="s">
        <v>4</v>
      </c>
      <c r="C75" s="208">
        <v>6</v>
      </c>
      <c r="D75" s="200">
        <v>8.333333333333334</v>
      </c>
      <c r="E75" s="120">
        <f>I75*0.66</f>
        <v>3.3000000000000003</v>
      </c>
      <c r="F75" s="118">
        <f>G75+H75</f>
        <v>27</v>
      </c>
      <c r="G75" s="55">
        <f>COUNTIF(K75:AN75,"W")</f>
        <v>16</v>
      </c>
      <c r="H75" s="55">
        <f>COUNTIF(K75:AN75,"L")</f>
        <v>11</v>
      </c>
      <c r="I75" s="225">
        <f>G75-H75</f>
        <v>5</v>
      </c>
      <c r="J75" s="221">
        <f>SUM(G75/F75%)</f>
        <v>59.25925925925925</v>
      </c>
      <c r="K75" s="226" t="s">
        <v>10</v>
      </c>
      <c r="L75" s="226"/>
      <c r="M75" s="226" t="s">
        <v>10</v>
      </c>
      <c r="N75" s="226" t="s">
        <v>10</v>
      </c>
      <c r="O75" s="226" t="s">
        <v>10</v>
      </c>
      <c r="P75" s="226" t="s">
        <v>10</v>
      </c>
      <c r="Q75" s="226" t="s">
        <v>11</v>
      </c>
      <c r="R75" s="226" t="s">
        <v>10</v>
      </c>
      <c r="S75" s="226" t="s">
        <v>11</v>
      </c>
      <c r="T75" s="226" t="s">
        <v>11</v>
      </c>
      <c r="U75" s="226" t="s">
        <v>295</v>
      </c>
      <c r="V75" s="226" t="s">
        <v>10</v>
      </c>
      <c r="W75" s="226" t="s">
        <v>11</v>
      </c>
      <c r="X75" s="226" t="s">
        <v>10</v>
      </c>
      <c r="Y75" s="227" t="s">
        <v>10</v>
      </c>
      <c r="Z75" s="226" t="s">
        <v>10</v>
      </c>
      <c r="AA75" s="226" t="s">
        <v>10</v>
      </c>
      <c r="AB75" s="226" t="s">
        <v>11</v>
      </c>
      <c r="AC75" s="226" t="s">
        <v>11</v>
      </c>
      <c r="AD75" s="226" t="s">
        <v>11</v>
      </c>
      <c r="AE75" s="226" t="s">
        <v>11</v>
      </c>
      <c r="AF75" s="226" t="s">
        <v>10</v>
      </c>
      <c r="AG75" s="226" t="s">
        <v>10</v>
      </c>
      <c r="AH75" s="226" t="s">
        <v>11</v>
      </c>
      <c r="AI75" s="226" t="s">
        <v>11</v>
      </c>
      <c r="AJ75" s="226" t="s">
        <v>295</v>
      </c>
      <c r="AK75" s="226" t="s">
        <v>11</v>
      </c>
      <c r="AL75" s="226" t="s">
        <v>10</v>
      </c>
      <c r="AM75" s="226" t="s">
        <v>10</v>
      </c>
      <c r="AN75" s="227" t="s">
        <v>10</v>
      </c>
      <c r="AO75" s="108"/>
      <c r="AP75" s="105" t="s">
        <v>96</v>
      </c>
      <c r="AQ75" s="105" t="s">
        <v>4</v>
      </c>
      <c r="AR75" s="4"/>
      <c r="AS75" s="76"/>
      <c r="AT75" s="4"/>
      <c r="AU75" s="2"/>
      <c r="AV75" s="76"/>
      <c r="AW75" s="4"/>
      <c r="AX75" s="76"/>
    </row>
    <row r="76" spans="1:50" ht="24.75" customHeight="1">
      <c r="A76" s="105" t="s">
        <v>176</v>
      </c>
      <c r="B76" s="105" t="s">
        <v>4</v>
      </c>
      <c r="C76" s="208">
        <v>22</v>
      </c>
      <c r="D76" s="200">
        <v>15</v>
      </c>
      <c r="E76" s="120">
        <f>I76*0.66</f>
        <v>0</v>
      </c>
      <c r="F76" s="118">
        <f>G76+H76</f>
        <v>0</v>
      </c>
      <c r="G76" s="55">
        <f>COUNTIF(K76:AN76,"W")</f>
        <v>0</v>
      </c>
      <c r="H76" s="55">
        <f>COUNTIF(K76:AN76,"L")</f>
        <v>0</v>
      </c>
      <c r="I76" s="225">
        <f>G76-H76</f>
        <v>0</v>
      </c>
      <c r="J76" s="221" t="e">
        <f>SUM(G76/F76%)</f>
        <v>#DIV/0!</v>
      </c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 t="s">
        <v>295</v>
      </c>
      <c r="V76" s="226"/>
      <c r="W76" s="226"/>
      <c r="X76" s="226"/>
      <c r="Y76" s="227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 t="s">
        <v>295</v>
      </c>
      <c r="AK76" s="226"/>
      <c r="AL76" s="226"/>
      <c r="AM76" s="226"/>
      <c r="AN76" s="227"/>
      <c r="AO76" s="108"/>
      <c r="AP76" s="105" t="s">
        <v>176</v>
      </c>
      <c r="AQ76" s="105" t="s">
        <v>4</v>
      </c>
      <c r="AR76" s="4"/>
      <c r="AS76" s="76"/>
      <c r="AT76" s="4"/>
      <c r="AU76" s="2"/>
      <c r="AV76" s="76"/>
      <c r="AW76" s="4"/>
      <c r="AX76" s="76"/>
    </row>
    <row r="77" spans="1:50" ht="24.75" customHeight="1">
      <c r="A77" s="105" t="s">
        <v>90</v>
      </c>
      <c r="B77" s="105" t="s">
        <v>315</v>
      </c>
      <c r="C77" s="208">
        <v>6</v>
      </c>
      <c r="D77" s="200">
        <v>3</v>
      </c>
      <c r="E77" s="120">
        <f>I77*0.66</f>
        <v>0.66</v>
      </c>
      <c r="F77" s="118">
        <f>G77+H77</f>
        <v>1</v>
      </c>
      <c r="G77" s="55">
        <f>COUNTIF(K77:AN77,"W")</f>
        <v>1</v>
      </c>
      <c r="H77" s="55">
        <f>COUNTIF(K77:AN77,"L")</f>
        <v>0</v>
      </c>
      <c r="I77" s="225">
        <f>G77-H77</f>
        <v>1</v>
      </c>
      <c r="J77" s="221">
        <f>SUM(G77/F77%)</f>
        <v>100</v>
      </c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 t="s">
        <v>295</v>
      </c>
      <c r="V77" s="226"/>
      <c r="W77" s="226"/>
      <c r="X77" s="226"/>
      <c r="Y77" s="227"/>
      <c r="Z77" s="226"/>
      <c r="AA77" s="226"/>
      <c r="AB77" s="226"/>
      <c r="AC77" s="226"/>
      <c r="AD77" s="226" t="s">
        <v>10</v>
      </c>
      <c r="AE77" s="226"/>
      <c r="AF77" s="226"/>
      <c r="AG77" s="226"/>
      <c r="AH77" s="226"/>
      <c r="AI77" s="226"/>
      <c r="AJ77" s="226" t="s">
        <v>295</v>
      </c>
      <c r="AK77" s="226"/>
      <c r="AL77" s="226"/>
      <c r="AM77" s="226"/>
      <c r="AN77" s="227"/>
      <c r="AO77" s="108"/>
      <c r="AP77" s="105" t="s">
        <v>90</v>
      </c>
      <c r="AQ77" s="105" t="s">
        <v>315</v>
      </c>
      <c r="AR77" s="4"/>
      <c r="AS77" s="76"/>
      <c r="AT77" s="4"/>
      <c r="AU77" s="2"/>
      <c r="AV77" s="76"/>
      <c r="AW77" s="4"/>
      <c r="AX77" s="76"/>
    </row>
    <row r="78" spans="1:50" s="154" customFormat="1" ht="24.75" customHeight="1" thickBot="1">
      <c r="A78" s="149" t="s">
        <v>96</v>
      </c>
      <c r="B78" s="149" t="s">
        <v>315</v>
      </c>
      <c r="C78" s="209">
        <v>6</v>
      </c>
      <c r="D78" s="201">
        <v>8.333333333333334</v>
      </c>
      <c r="E78" s="146">
        <f>I78*0.66</f>
        <v>1.32</v>
      </c>
      <c r="F78" s="147">
        <f>G78+H78</f>
        <v>2</v>
      </c>
      <c r="G78" s="148">
        <f>COUNTIF(K78:AN78,"W")</f>
        <v>2</v>
      </c>
      <c r="H78" s="148">
        <f>COUNTIF(K78:AN78,"L")</f>
        <v>0</v>
      </c>
      <c r="I78" s="228">
        <f>G78-H78</f>
        <v>2</v>
      </c>
      <c r="J78" s="229">
        <f>SUM(G78/F78%)</f>
        <v>100</v>
      </c>
      <c r="K78" s="230" t="s">
        <v>57</v>
      </c>
      <c r="L78" s="230" t="s">
        <v>57</v>
      </c>
      <c r="M78" s="230" t="s">
        <v>57</v>
      </c>
      <c r="N78" s="230" t="s">
        <v>57</v>
      </c>
      <c r="O78" s="230" t="s">
        <v>10</v>
      </c>
      <c r="P78" s="230"/>
      <c r="Q78" s="230"/>
      <c r="R78" s="230"/>
      <c r="S78" s="230"/>
      <c r="T78" s="230"/>
      <c r="U78" s="226" t="s">
        <v>295</v>
      </c>
      <c r="V78" s="230"/>
      <c r="W78" s="230"/>
      <c r="X78" s="230"/>
      <c r="Y78" s="231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 t="s">
        <v>295</v>
      </c>
      <c r="AK78" s="230"/>
      <c r="AL78" s="230"/>
      <c r="AM78" s="230"/>
      <c r="AN78" s="231" t="s">
        <v>10</v>
      </c>
      <c r="AO78" s="150"/>
      <c r="AP78" s="149" t="s">
        <v>96</v>
      </c>
      <c r="AQ78" s="149" t="s">
        <v>315</v>
      </c>
      <c r="AR78" s="151"/>
      <c r="AS78" s="152"/>
      <c r="AT78" s="151"/>
      <c r="AU78" s="153"/>
      <c r="AV78" s="152"/>
      <c r="AW78" s="151"/>
      <c r="AX78" s="152"/>
    </row>
    <row r="79" spans="1:50" ht="24.75" customHeight="1">
      <c r="A79" s="105" t="s">
        <v>188</v>
      </c>
      <c r="B79" s="105" t="s">
        <v>42</v>
      </c>
      <c r="C79" s="208">
        <v>20</v>
      </c>
      <c r="D79" s="200">
        <v>15</v>
      </c>
      <c r="E79" s="120">
        <f>I79*0.66</f>
        <v>2.64</v>
      </c>
      <c r="F79" s="118">
        <f>G79+H79</f>
        <v>8</v>
      </c>
      <c r="G79" s="55">
        <f>COUNTIF(K79:AN79,"W")</f>
        <v>6</v>
      </c>
      <c r="H79" s="55">
        <f>COUNTIF(K79:AN79,"L")</f>
        <v>2</v>
      </c>
      <c r="I79" s="225">
        <f>G79-H79</f>
        <v>4</v>
      </c>
      <c r="J79" s="221">
        <f>SUM(G79/F79%)</f>
        <v>75</v>
      </c>
      <c r="K79" s="226"/>
      <c r="L79" s="226"/>
      <c r="M79" s="226"/>
      <c r="N79" s="226"/>
      <c r="O79" s="226"/>
      <c r="P79" s="226"/>
      <c r="Q79" s="226"/>
      <c r="R79" s="226"/>
      <c r="S79" s="226" t="s">
        <v>10</v>
      </c>
      <c r="T79" s="226"/>
      <c r="U79" s="226"/>
      <c r="V79" s="226"/>
      <c r="W79" s="226" t="s">
        <v>10</v>
      </c>
      <c r="X79" s="226" t="s">
        <v>295</v>
      </c>
      <c r="Y79" s="227"/>
      <c r="Z79" s="226" t="s">
        <v>11</v>
      </c>
      <c r="AA79" s="226"/>
      <c r="AB79" s="226"/>
      <c r="AC79" s="226"/>
      <c r="AD79" s="226" t="s">
        <v>10</v>
      </c>
      <c r="AE79" s="226"/>
      <c r="AF79" s="226"/>
      <c r="AG79" s="226"/>
      <c r="AH79" s="226"/>
      <c r="AI79" s="226" t="s">
        <v>10</v>
      </c>
      <c r="AJ79" s="226" t="s">
        <v>10</v>
      </c>
      <c r="AK79" s="226" t="s">
        <v>10</v>
      </c>
      <c r="AL79" s="226"/>
      <c r="AM79" s="226" t="s">
        <v>295</v>
      </c>
      <c r="AN79" s="227" t="s">
        <v>11</v>
      </c>
      <c r="AO79" s="108"/>
      <c r="AP79" s="105" t="s">
        <v>188</v>
      </c>
      <c r="AQ79" s="105" t="s">
        <v>42</v>
      </c>
      <c r="AR79" s="4"/>
      <c r="AS79" s="76"/>
      <c r="AT79" s="4"/>
      <c r="AU79" s="2"/>
      <c r="AV79" s="76"/>
      <c r="AW79" s="4"/>
      <c r="AX79" s="76"/>
    </row>
    <row r="80" spans="1:50" ht="24.75" customHeight="1">
      <c r="A80" s="105" t="s">
        <v>378</v>
      </c>
      <c r="B80" s="105" t="s">
        <v>42</v>
      </c>
      <c r="C80" s="208">
        <v>15</v>
      </c>
      <c r="D80" s="200">
        <v>15</v>
      </c>
      <c r="E80" s="120">
        <f>I80*0.66</f>
        <v>0.66</v>
      </c>
      <c r="F80" s="118">
        <f>G80+H80</f>
        <v>1</v>
      </c>
      <c r="G80" s="55">
        <f>COUNTIF(K80:AN80,"W")</f>
        <v>1</v>
      </c>
      <c r="H80" s="55">
        <f>COUNTIF(K80:AN80,"L")</f>
        <v>0</v>
      </c>
      <c r="I80" s="225">
        <f>G80-H80</f>
        <v>1</v>
      </c>
      <c r="J80" s="221">
        <f>SUM(G80/F80%)</f>
        <v>100</v>
      </c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 t="s">
        <v>295</v>
      </c>
      <c r="Y80" s="227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 t="s">
        <v>295</v>
      </c>
      <c r="AN80" s="227" t="s">
        <v>10</v>
      </c>
      <c r="AO80" s="108"/>
      <c r="AP80" s="105" t="s">
        <v>378</v>
      </c>
      <c r="AQ80" s="105" t="s">
        <v>42</v>
      </c>
      <c r="AR80" s="4"/>
      <c r="AS80" s="76"/>
      <c r="AT80" s="4"/>
      <c r="AU80" s="2"/>
      <c r="AV80" s="76"/>
      <c r="AW80" s="4"/>
      <c r="AX80" s="76"/>
    </row>
    <row r="81" spans="1:50" ht="24.75" customHeight="1">
      <c r="A81" s="105" t="s">
        <v>97</v>
      </c>
      <c r="B81" s="105" t="s">
        <v>42</v>
      </c>
      <c r="C81" s="208">
        <v>13</v>
      </c>
      <c r="D81" s="200">
        <v>16.666666666666668</v>
      </c>
      <c r="E81" s="120">
        <f>I81*0.66</f>
        <v>0.66</v>
      </c>
      <c r="F81" s="118">
        <f>G81+H81</f>
        <v>27</v>
      </c>
      <c r="G81" s="55">
        <f>COUNTIF(K81:AN81,"W")</f>
        <v>14</v>
      </c>
      <c r="H81" s="55">
        <f>COUNTIF(K81:AN81,"L")</f>
        <v>13</v>
      </c>
      <c r="I81" s="225">
        <f>G81-H81</f>
        <v>1</v>
      </c>
      <c r="J81" s="221">
        <f>SUM(G81/F81%)</f>
        <v>51.85185185185185</v>
      </c>
      <c r="K81" s="226" t="s">
        <v>10</v>
      </c>
      <c r="L81" s="226" t="s">
        <v>11</v>
      </c>
      <c r="M81" s="226" t="s">
        <v>10</v>
      </c>
      <c r="N81" s="226" t="s">
        <v>11</v>
      </c>
      <c r="O81" s="226" t="s">
        <v>10</v>
      </c>
      <c r="P81" s="226" t="s">
        <v>10</v>
      </c>
      <c r="Q81" s="226" t="s">
        <v>11</v>
      </c>
      <c r="R81" s="226" t="s">
        <v>10</v>
      </c>
      <c r="S81" s="226" t="s">
        <v>11</v>
      </c>
      <c r="T81" s="226" t="s">
        <v>10</v>
      </c>
      <c r="U81" s="226" t="s">
        <v>10</v>
      </c>
      <c r="V81" s="226" t="s">
        <v>10</v>
      </c>
      <c r="W81" s="226" t="s">
        <v>11</v>
      </c>
      <c r="X81" s="226" t="s">
        <v>295</v>
      </c>
      <c r="Y81" s="227" t="s">
        <v>10</v>
      </c>
      <c r="Z81" s="226" t="s">
        <v>10</v>
      </c>
      <c r="AA81" s="226" t="s">
        <v>10</v>
      </c>
      <c r="AB81" s="226" t="s">
        <v>10</v>
      </c>
      <c r="AC81" s="226" t="s">
        <v>11</v>
      </c>
      <c r="AD81" s="226" t="s">
        <v>11</v>
      </c>
      <c r="AE81" s="226" t="s">
        <v>11</v>
      </c>
      <c r="AF81" s="226" t="s">
        <v>11</v>
      </c>
      <c r="AG81" s="226" t="s">
        <v>11</v>
      </c>
      <c r="AH81" s="226" t="s">
        <v>10</v>
      </c>
      <c r="AI81" s="226" t="s">
        <v>11</v>
      </c>
      <c r="AJ81" s="226" t="s">
        <v>10</v>
      </c>
      <c r="AK81" s="226" t="s">
        <v>11</v>
      </c>
      <c r="AL81" s="226" t="s">
        <v>11</v>
      </c>
      <c r="AM81" s="226" t="s">
        <v>295</v>
      </c>
      <c r="AN81" s="227"/>
      <c r="AO81" s="108"/>
      <c r="AP81" s="105" t="s">
        <v>97</v>
      </c>
      <c r="AQ81" s="105" t="s">
        <v>42</v>
      </c>
      <c r="AR81" s="4"/>
      <c r="AS81" s="76"/>
      <c r="AT81" s="4"/>
      <c r="AU81" s="2"/>
      <c r="AV81" s="76"/>
      <c r="AW81" s="4"/>
      <c r="AX81" s="76"/>
    </row>
    <row r="82" spans="1:50" ht="24.75" customHeight="1">
      <c r="A82" s="105" t="s">
        <v>105</v>
      </c>
      <c r="B82" s="105" t="s">
        <v>42</v>
      </c>
      <c r="C82" s="208">
        <v>19</v>
      </c>
      <c r="D82" s="200">
        <v>19.333333333333332</v>
      </c>
      <c r="E82" s="121">
        <f>I82*0.66</f>
        <v>0</v>
      </c>
      <c r="F82" s="118">
        <f>G82+H82</f>
        <v>2</v>
      </c>
      <c r="G82" s="55">
        <f>COUNTIF(K82:AN82,"W")</f>
        <v>1</v>
      </c>
      <c r="H82" s="55">
        <f>COUNTIF(K82:AN82,"L")</f>
        <v>1</v>
      </c>
      <c r="I82" s="225">
        <f>G82-H82</f>
        <v>0</v>
      </c>
      <c r="J82" s="221">
        <f>SUM(G82/F82%)</f>
        <v>50</v>
      </c>
      <c r="K82" s="226" t="s">
        <v>10</v>
      </c>
      <c r="L82" s="226" t="s">
        <v>11</v>
      </c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 t="s">
        <v>295</v>
      </c>
      <c r="Y82" s="227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 t="s">
        <v>295</v>
      </c>
      <c r="AN82" s="227"/>
      <c r="AO82" s="108"/>
      <c r="AP82" s="105" t="s">
        <v>105</v>
      </c>
      <c r="AQ82" s="105" t="s">
        <v>42</v>
      </c>
      <c r="AR82" s="4"/>
      <c r="AS82" s="76"/>
      <c r="AT82" s="4"/>
      <c r="AU82" s="2"/>
      <c r="AV82" s="76"/>
      <c r="AW82" s="4"/>
      <c r="AX82" s="76"/>
    </row>
    <row r="83" spans="1:50" ht="24.75" customHeight="1">
      <c r="A83" s="105" t="s">
        <v>106</v>
      </c>
      <c r="B83" s="105" t="s">
        <v>42</v>
      </c>
      <c r="C83" s="208">
        <v>3</v>
      </c>
      <c r="D83" s="200">
        <v>4</v>
      </c>
      <c r="E83" s="120">
        <f>I83*0.66</f>
        <v>1.32</v>
      </c>
      <c r="F83" s="118">
        <f>G83+H83</f>
        <v>2</v>
      </c>
      <c r="G83" s="55">
        <f>COUNTIF(K83:AN83,"W")</f>
        <v>2</v>
      </c>
      <c r="H83" s="55">
        <f>COUNTIF(K83:AN83,"L")</f>
        <v>0</v>
      </c>
      <c r="I83" s="225">
        <f>G83-H83</f>
        <v>2</v>
      </c>
      <c r="J83" s="221">
        <f>SUM(G83/F83%)</f>
        <v>100</v>
      </c>
      <c r="K83" s="226"/>
      <c r="L83" s="226"/>
      <c r="M83" s="226" t="s">
        <v>10</v>
      </c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 t="s">
        <v>295</v>
      </c>
      <c r="Y83" s="227"/>
      <c r="Z83" s="226"/>
      <c r="AA83" s="226"/>
      <c r="AB83" s="226"/>
      <c r="AC83" s="226"/>
      <c r="AD83" s="226" t="s">
        <v>10</v>
      </c>
      <c r="AE83" s="226"/>
      <c r="AF83" s="226"/>
      <c r="AG83" s="226"/>
      <c r="AH83" s="226"/>
      <c r="AI83" s="226"/>
      <c r="AJ83" s="226"/>
      <c r="AK83" s="226"/>
      <c r="AL83" s="226"/>
      <c r="AM83" s="226" t="s">
        <v>295</v>
      </c>
      <c r="AN83" s="227"/>
      <c r="AO83" s="108"/>
      <c r="AP83" s="105" t="s">
        <v>106</v>
      </c>
      <c r="AQ83" s="105" t="s">
        <v>42</v>
      </c>
      <c r="AR83" s="4"/>
      <c r="AS83" s="76"/>
      <c r="AT83" s="4"/>
      <c r="AU83" s="2"/>
      <c r="AV83" s="76"/>
      <c r="AW83" s="4"/>
      <c r="AX83" s="76"/>
    </row>
    <row r="84" spans="1:50" ht="24.75" customHeight="1">
      <c r="A84" s="105" t="s">
        <v>98</v>
      </c>
      <c r="B84" s="105" t="s">
        <v>42</v>
      </c>
      <c r="C84" s="208">
        <v>9</v>
      </c>
      <c r="D84" s="200">
        <v>11</v>
      </c>
      <c r="E84" s="120">
        <f>I84*0.66</f>
        <v>0.66</v>
      </c>
      <c r="F84" s="118">
        <f>G84+H84</f>
        <v>1</v>
      </c>
      <c r="G84" s="55">
        <f>COUNTIF(K84:AN84,"W")</f>
        <v>1</v>
      </c>
      <c r="H84" s="55">
        <f>COUNTIF(K84:AN84,"L")</f>
        <v>0</v>
      </c>
      <c r="I84" s="225">
        <f>G84-H84</f>
        <v>1</v>
      </c>
      <c r="J84" s="221">
        <f>SUM(G84/F84%)</f>
        <v>100</v>
      </c>
      <c r="K84" s="226"/>
      <c r="L84" s="226"/>
      <c r="M84" s="226"/>
      <c r="N84" s="226"/>
      <c r="O84" s="226"/>
      <c r="P84" s="226"/>
      <c r="Q84" s="226"/>
      <c r="R84" s="226"/>
      <c r="S84" s="226"/>
      <c r="T84" s="226" t="s">
        <v>10</v>
      </c>
      <c r="U84" s="226"/>
      <c r="V84" s="226"/>
      <c r="W84" s="226"/>
      <c r="X84" s="226" t="s">
        <v>295</v>
      </c>
      <c r="Y84" s="227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 t="s">
        <v>295</v>
      </c>
      <c r="AN84" s="227"/>
      <c r="AO84" s="108"/>
      <c r="AP84" s="105" t="s">
        <v>98</v>
      </c>
      <c r="AQ84" s="105" t="s">
        <v>42</v>
      </c>
      <c r="AR84" s="4"/>
      <c r="AS84" s="76"/>
      <c r="AT84" s="4"/>
      <c r="AU84" s="2"/>
      <c r="AV84" s="76"/>
      <c r="AW84" s="4"/>
      <c r="AX84" s="76"/>
    </row>
    <row r="85" spans="1:50" ht="24.75" customHeight="1">
      <c r="A85" s="105" t="s">
        <v>99</v>
      </c>
      <c r="B85" s="105" t="s">
        <v>42</v>
      </c>
      <c r="C85" s="208">
        <v>-1</v>
      </c>
      <c r="D85" s="200">
        <v>7.333333333333334</v>
      </c>
      <c r="E85" s="120">
        <f>I85*0.66</f>
        <v>-5.94</v>
      </c>
      <c r="F85" s="118">
        <f>G85+H85</f>
        <v>23</v>
      </c>
      <c r="G85" s="55">
        <f>COUNTIF(K85:AN85,"W")</f>
        <v>7</v>
      </c>
      <c r="H85" s="55">
        <f>COUNTIF(K85:AN85,"L")</f>
        <v>16</v>
      </c>
      <c r="I85" s="225">
        <f>G85-H85</f>
        <v>-9</v>
      </c>
      <c r="J85" s="221">
        <f>SUM(G85/F85%)</f>
        <v>30.434782608695652</v>
      </c>
      <c r="K85" s="226" t="s">
        <v>11</v>
      </c>
      <c r="L85" s="226"/>
      <c r="M85" s="226"/>
      <c r="N85" s="226" t="s">
        <v>11</v>
      </c>
      <c r="O85" s="226" t="s">
        <v>11</v>
      </c>
      <c r="P85" s="226" t="s">
        <v>10</v>
      </c>
      <c r="Q85" s="226" t="s">
        <v>10</v>
      </c>
      <c r="R85" s="226" t="s">
        <v>11</v>
      </c>
      <c r="S85" s="226" t="s">
        <v>11</v>
      </c>
      <c r="T85" s="226" t="s">
        <v>11</v>
      </c>
      <c r="U85" s="226" t="s">
        <v>10</v>
      </c>
      <c r="V85" s="226" t="s">
        <v>11</v>
      </c>
      <c r="W85" s="226" t="s">
        <v>10</v>
      </c>
      <c r="X85" s="226" t="s">
        <v>295</v>
      </c>
      <c r="Y85" s="227" t="s">
        <v>10</v>
      </c>
      <c r="Z85" s="226"/>
      <c r="AA85" s="226" t="s">
        <v>11</v>
      </c>
      <c r="AB85" s="226" t="s">
        <v>10</v>
      </c>
      <c r="AC85" s="226" t="s">
        <v>11</v>
      </c>
      <c r="AD85" s="226"/>
      <c r="AE85" s="226" t="s">
        <v>10</v>
      </c>
      <c r="AF85" s="226" t="s">
        <v>11</v>
      </c>
      <c r="AG85" s="226" t="s">
        <v>11</v>
      </c>
      <c r="AH85" s="226" t="s">
        <v>11</v>
      </c>
      <c r="AI85" s="226" t="s">
        <v>11</v>
      </c>
      <c r="AJ85" s="226"/>
      <c r="AK85" s="226" t="s">
        <v>11</v>
      </c>
      <c r="AL85" s="226" t="s">
        <v>11</v>
      </c>
      <c r="AM85" s="226" t="s">
        <v>295</v>
      </c>
      <c r="AN85" s="227" t="s">
        <v>11</v>
      </c>
      <c r="AO85" s="108"/>
      <c r="AP85" s="105" t="s">
        <v>99</v>
      </c>
      <c r="AQ85" s="105" t="s">
        <v>42</v>
      </c>
      <c r="AR85" s="4"/>
      <c r="AS85" s="76"/>
      <c r="AT85" s="4"/>
      <c r="AU85" s="2"/>
      <c r="AV85" s="76"/>
      <c r="AW85" s="4"/>
      <c r="AX85" s="76"/>
    </row>
    <row r="86" spans="1:50" ht="24.75" customHeight="1">
      <c r="A86" s="105" t="s">
        <v>100</v>
      </c>
      <c r="B86" s="105" t="s">
        <v>42</v>
      </c>
      <c r="C86" s="208">
        <v>15</v>
      </c>
      <c r="D86" s="200">
        <v>16.333333333333332</v>
      </c>
      <c r="E86" s="120">
        <f>I86*0.66</f>
        <v>3.3000000000000003</v>
      </c>
      <c r="F86" s="118">
        <f>G86+H86</f>
        <v>27</v>
      </c>
      <c r="G86" s="55">
        <f>COUNTIF(K86:AN86,"W")</f>
        <v>16</v>
      </c>
      <c r="H86" s="55">
        <f>COUNTIF(K86:AN86,"L")</f>
        <v>11</v>
      </c>
      <c r="I86" s="225">
        <f>G86-H86</f>
        <v>5</v>
      </c>
      <c r="J86" s="221">
        <f>SUM(G86/F86%)</f>
        <v>59.25925925925925</v>
      </c>
      <c r="K86" s="226"/>
      <c r="L86" s="226" t="s">
        <v>10</v>
      </c>
      <c r="M86" s="226" t="s">
        <v>11</v>
      </c>
      <c r="N86" s="226" t="s">
        <v>10</v>
      </c>
      <c r="O86" s="226" t="s">
        <v>10</v>
      </c>
      <c r="P86" s="226" t="s">
        <v>11</v>
      </c>
      <c r="Q86" s="226" t="s">
        <v>10</v>
      </c>
      <c r="R86" s="226" t="s">
        <v>10</v>
      </c>
      <c r="S86" s="226" t="s">
        <v>10</v>
      </c>
      <c r="T86" s="226" t="s">
        <v>10</v>
      </c>
      <c r="U86" s="226" t="s">
        <v>11</v>
      </c>
      <c r="V86" s="226" t="s">
        <v>11</v>
      </c>
      <c r="W86" s="226" t="s">
        <v>11</v>
      </c>
      <c r="X86" s="226" t="s">
        <v>295</v>
      </c>
      <c r="Y86" s="227" t="s">
        <v>11</v>
      </c>
      <c r="Z86" s="226" t="s">
        <v>11</v>
      </c>
      <c r="AA86" s="226" t="s">
        <v>10</v>
      </c>
      <c r="AB86" s="226" t="s">
        <v>10</v>
      </c>
      <c r="AC86" s="226" t="s">
        <v>10</v>
      </c>
      <c r="AD86" s="226" t="s">
        <v>11</v>
      </c>
      <c r="AE86" s="226" t="s">
        <v>10</v>
      </c>
      <c r="AF86" s="226" t="s">
        <v>10</v>
      </c>
      <c r="AG86" s="226" t="s">
        <v>10</v>
      </c>
      <c r="AH86" s="226" t="s">
        <v>10</v>
      </c>
      <c r="AI86" s="226" t="s">
        <v>11</v>
      </c>
      <c r="AJ86" s="226" t="s">
        <v>11</v>
      </c>
      <c r="AK86" s="226" t="s">
        <v>10</v>
      </c>
      <c r="AL86" s="226" t="s">
        <v>11</v>
      </c>
      <c r="AM86" s="226" t="s">
        <v>295</v>
      </c>
      <c r="AN86" s="227" t="s">
        <v>10</v>
      </c>
      <c r="AO86" s="108"/>
      <c r="AP86" s="105" t="s">
        <v>100</v>
      </c>
      <c r="AQ86" s="105" t="s">
        <v>42</v>
      </c>
      <c r="AR86" s="4"/>
      <c r="AS86" s="76"/>
      <c r="AT86" s="4"/>
      <c r="AU86" s="2"/>
      <c r="AV86" s="76"/>
      <c r="AW86" s="4"/>
      <c r="AX86" s="76"/>
    </row>
    <row r="87" spans="1:50" ht="24.75" customHeight="1">
      <c r="A87" s="105" t="s">
        <v>101</v>
      </c>
      <c r="B87" s="105" t="s">
        <v>42</v>
      </c>
      <c r="C87" s="208">
        <v>16</v>
      </c>
      <c r="D87" s="200">
        <v>15.666666666666666</v>
      </c>
      <c r="E87" s="121">
        <f>I87*0.66</f>
        <v>0</v>
      </c>
      <c r="F87" s="118">
        <f>G87+H87</f>
        <v>22</v>
      </c>
      <c r="G87" s="55">
        <f>COUNTIF(K87:AN87,"W")</f>
        <v>11</v>
      </c>
      <c r="H87" s="55">
        <f>COUNTIF(K87:AN87,"L")</f>
        <v>11</v>
      </c>
      <c r="I87" s="225">
        <f>G87-H87</f>
        <v>0</v>
      </c>
      <c r="J87" s="221">
        <f>SUM(G87/F87%)</f>
        <v>50</v>
      </c>
      <c r="K87" s="226" t="s">
        <v>11</v>
      </c>
      <c r="L87" s="226" t="s">
        <v>10</v>
      </c>
      <c r="M87" s="226" t="s">
        <v>11</v>
      </c>
      <c r="N87" s="226" t="s">
        <v>10</v>
      </c>
      <c r="O87" s="226" t="s">
        <v>11</v>
      </c>
      <c r="P87" s="226" t="s">
        <v>11</v>
      </c>
      <c r="Q87" s="226" t="s">
        <v>10</v>
      </c>
      <c r="R87" s="226" t="s">
        <v>10</v>
      </c>
      <c r="S87" s="226"/>
      <c r="T87" s="226"/>
      <c r="U87" s="226" t="s">
        <v>11</v>
      </c>
      <c r="V87" s="226" t="s">
        <v>11</v>
      </c>
      <c r="W87" s="226" t="s">
        <v>11</v>
      </c>
      <c r="X87" s="226" t="s">
        <v>295</v>
      </c>
      <c r="Y87" s="227" t="s">
        <v>11</v>
      </c>
      <c r="Z87" s="226"/>
      <c r="AA87" s="226" t="s">
        <v>10</v>
      </c>
      <c r="AB87" s="226" t="s">
        <v>10</v>
      </c>
      <c r="AC87" s="226" t="s">
        <v>11</v>
      </c>
      <c r="AD87" s="226"/>
      <c r="AE87" s="226" t="s">
        <v>10</v>
      </c>
      <c r="AF87" s="226" t="s">
        <v>10</v>
      </c>
      <c r="AG87" s="226" t="s">
        <v>10</v>
      </c>
      <c r="AH87" s="226" t="s">
        <v>10</v>
      </c>
      <c r="AI87" s="226"/>
      <c r="AJ87" s="226" t="s">
        <v>10</v>
      </c>
      <c r="AK87" s="226" t="s">
        <v>11</v>
      </c>
      <c r="AL87" s="226" t="s">
        <v>11</v>
      </c>
      <c r="AM87" s="226" t="s">
        <v>295</v>
      </c>
      <c r="AN87" s="227"/>
      <c r="AO87" s="108"/>
      <c r="AP87" s="105" t="s">
        <v>101</v>
      </c>
      <c r="AQ87" s="105" t="s">
        <v>42</v>
      </c>
      <c r="AR87" s="4"/>
      <c r="AS87" s="76"/>
      <c r="AT87" s="4"/>
      <c r="AU87" s="2"/>
      <c r="AV87" s="76"/>
      <c r="AW87" s="4"/>
      <c r="AX87" s="76"/>
    </row>
    <row r="88" spans="1:50" ht="24.75" customHeight="1">
      <c r="A88" s="105" t="s">
        <v>102</v>
      </c>
      <c r="B88" s="105" t="s">
        <v>42</v>
      </c>
      <c r="C88" s="208">
        <v>7</v>
      </c>
      <c r="D88" s="200">
        <v>6</v>
      </c>
      <c r="E88" s="120">
        <f>I88*0.66</f>
        <v>1.98</v>
      </c>
      <c r="F88" s="118">
        <f>G88+H88</f>
        <v>25</v>
      </c>
      <c r="G88" s="55">
        <f>COUNTIF(K88:AN88,"W")</f>
        <v>14</v>
      </c>
      <c r="H88" s="55">
        <f>COUNTIF(K88:AN88,"L")</f>
        <v>11</v>
      </c>
      <c r="I88" s="225">
        <f>G88-H88</f>
        <v>3</v>
      </c>
      <c r="J88" s="221">
        <f>SUM(G88/F88%)</f>
        <v>56</v>
      </c>
      <c r="K88" s="226" t="s">
        <v>11</v>
      </c>
      <c r="L88" s="226" t="s">
        <v>11</v>
      </c>
      <c r="M88" s="226" t="s">
        <v>11</v>
      </c>
      <c r="N88" s="226" t="s">
        <v>10</v>
      </c>
      <c r="O88" s="226" t="s">
        <v>10</v>
      </c>
      <c r="P88" s="226" t="s">
        <v>10</v>
      </c>
      <c r="Q88" s="226" t="s">
        <v>11</v>
      </c>
      <c r="R88" s="226" t="s">
        <v>10</v>
      </c>
      <c r="S88" s="226" t="s">
        <v>11</v>
      </c>
      <c r="T88" s="226"/>
      <c r="U88" s="226" t="s">
        <v>10</v>
      </c>
      <c r="V88" s="226" t="s">
        <v>11</v>
      </c>
      <c r="W88" s="226"/>
      <c r="X88" s="226" t="s">
        <v>295</v>
      </c>
      <c r="Y88" s="227" t="s">
        <v>10</v>
      </c>
      <c r="Z88" s="226" t="s">
        <v>10</v>
      </c>
      <c r="AA88" s="226" t="s">
        <v>10</v>
      </c>
      <c r="AB88" s="226" t="s">
        <v>10</v>
      </c>
      <c r="AC88" s="226" t="s">
        <v>10</v>
      </c>
      <c r="AD88" s="226" t="s">
        <v>11</v>
      </c>
      <c r="AE88" s="226" t="s">
        <v>11</v>
      </c>
      <c r="AF88" s="226" t="s">
        <v>11</v>
      </c>
      <c r="AG88" s="226" t="s">
        <v>10</v>
      </c>
      <c r="AH88" s="226" t="s">
        <v>10</v>
      </c>
      <c r="AI88" s="226" t="s">
        <v>11</v>
      </c>
      <c r="AJ88" s="226" t="s">
        <v>11</v>
      </c>
      <c r="AK88" s="226"/>
      <c r="AL88" s="226" t="s">
        <v>10</v>
      </c>
      <c r="AM88" s="226" t="s">
        <v>295</v>
      </c>
      <c r="AN88" s="227" t="s">
        <v>10</v>
      </c>
      <c r="AO88" s="108"/>
      <c r="AP88" s="105" t="s">
        <v>102</v>
      </c>
      <c r="AQ88" s="105" t="s">
        <v>42</v>
      </c>
      <c r="AR88" s="4"/>
      <c r="AS88" s="76"/>
      <c r="AT88" s="4"/>
      <c r="AU88" s="2"/>
      <c r="AV88" s="76"/>
      <c r="AW88" s="4"/>
      <c r="AX88" s="76"/>
    </row>
    <row r="89" spans="1:50" s="154" customFormat="1" ht="24.75" customHeight="1" thickBot="1">
      <c r="A89" s="149" t="s">
        <v>109</v>
      </c>
      <c r="B89" s="149" t="s">
        <v>42</v>
      </c>
      <c r="C89" s="209">
        <v>22</v>
      </c>
      <c r="D89" s="201">
        <v>21.333333333333332</v>
      </c>
      <c r="E89" s="146">
        <f>I89*0.66</f>
        <v>-0.66</v>
      </c>
      <c r="F89" s="147">
        <f>G89+H89</f>
        <v>1</v>
      </c>
      <c r="G89" s="148">
        <f>COUNTIF(K89:AN89,"W")</f>
        <v>0</v>
      </c>
      <c r="H89" s="148">
        <f>COUNTIF(K89:AN89,"L")</f>
        <v>1</v>
      </c>
      <c r="I89" s="228">
        <f>G89-H89</f>
        <v>-1</v>
      </c>
      <c r="J89" s="229">
        <f>SUM(G89/F89%)</f>
        <v>0</v>
      </c>
      <c r="K89" s="230"/>
      <c r="L89" s="230" t="s">
        <v>295</v>
      </c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 t="s">
        <v>295</v>
      </c>
      <c r="Y89" s="231"/>
      <c r="Z89" s="230" t="s">
        <v>11</v>
      </c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 t="s">
        <v>295</v>
      </c>
      <c r="AN89" s="231"/>
      <c r="AO89" s="150"/>
      <c r="AP89" s="149" t="s">
        <v>109</v>
      </c>
      <c r="AQ89" s="149" t="s">
        <v>42</v>
      </c>
      <c r="AR89" s="151"/>
      <c r="AS89" s="152"/>
      <c r="AT89" s="151"/>
      <c r="AU89" s="153"/>
      <c r="AV89" s="152"/>
      <c r="AW89" s="151"/>
      <c r="AX89" s="152"/>
    </row>
    <row r="90" spans="1:50" ht="24.75" customHeight="1">
      <c r="A90" s="105" t="s">
        <v>190</v>
      </c>
      <c r="B90" s="105" t="s">
        <v>43</v>
      </c>
      <c r="C90" s="208">
        <v>15</v>
      </c>
      <c r="D90" s="200">
        <v>15</v>
      </c>
      <c r="E90" s="121">
        <f>I90*0.66</f>
        <v>0</v>
      </c>
      <c r="F90" s="118">
        <f>G90+H90</f>
        <v>0</v>
      </c>
      <c r="G90" s="55">
        <f>COUNTIF(K90:AN90,"W")</f>
        <v>0</v>
      </c>
      <c r="H90" s="55">
        <f>COUNTIF(K90:AN90,"L")</f>
        <v>0</v>
      </c>
      <c r="I90" s="225">
        <f>G90-H90</f>
        <v>0</v>
      </c>
      <c r="J90" s="221" t="e">
        <f>SUM(G90/F90%)</f>
        <v>#DIV/0!</v>
      </c>
      <c r="K90" s="226"/>
      <c r="L90" s="226" t="s">
        <v>295</v>
      </c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7"/>
      <c r="Z90" s="226"/>
      <c r="AA90" s="226" t="s">
        <v>295</v>
      </c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7"/>
      <c r="AO90" s="108"/>
      <c r="AP90" s="105" t="s">
        <v>190</v>
      </c>
      <c r="AQ90" s="105" t="s">
        <v>43</v>
      </c>
      <c r="AR90" s="4"/>
      <c r="AS90" s="76"/>
      <c r="AT90" s="4"/>
      <c r="AU90" s="2"/>
      <c r="AV90" s="76"/>
      <c r="AW90" s="4"/>
      <c r="AX90" s="76"/>
    </row>
    <row r="91" spans="1:50" ht="24.75" customHeight="1">
      <c r="A91" s="105" t="s">
        <v>103</v>
      </c>
      <c r="B91" s="105" t="s">
        <v>43</v>
      </c>
      <c r="C91" s="208">
        <v>23</v>
      </c>
      <c r="D91" s="200">
        <v>22</v>
      </c>
      <c r="E91" s="120">
        <f>I91*0.66</f>
        <v>3.3000000000000003</v>
      </c>
      <c r="F91" s="118">
        <f>G91+H91</f>
        <v>11</v>
      </c>
      <c r="G91" s="55">
        <f>COUNTIF(K91:AN91,"W")</f>
        <v>8</v>
      </c>
      <c r="H91" s="55">
        <f>COUNTIF(K91:AN91,"L")</f>
        <v>3</v>
      </c>
      <c r="I91" s="225">
        <f>G91-H91</f>
        <v>5</v>
      </c>
      <c r="J91" s="221">
        <f>SUM(G91/F91%)</f>
        <v>72.72727272727273</v>
      </c>
      <c r="K91" s="226"/>
      <c r="L91" s="226"/>
      <c r="M91" s="226"/>
      <c r="N91" s="226"/>
      <c r="O91" s="226"/>
      <c r="P91" s="226"/>
      <c r="Q91" s="226"/>
      <c r="R91" s="226"/>
      <c r="S91" s="226" t="s">
        <v>10</v>
      </c>
      <c r="T91" s="226"/>
      <c r="U91" s="226"/>
      <c r="V91" s="226" t="s">
        <v>10</v>
      </c>
      <c r="W91" s="226" t="s">
        <v>11</v>
      </c>
      <c r="X91" s="226"/>
      <c r="Y91" s="227"/>
      <c r="Z91" s="226"/>
      <c r="AA91" s="226" t="s">
        <v>295</v>
      </c>
      <c r="AB91" s="226" t="s">
        <v>10</v>
      </c>
      <c r="AC91" s="226"/>
      <c r="AD91" s="226" t="s">
        <v>10</v>
      </c>
      <c r="AE91" s="226"/>
      <c r="AF91" s="226"/>
      <c r="AG91" s="226"/>
      <c r="AH91" s="226" t="s">
        <v>10</v>
      </c>
      <c r="AI91" s="226" t="s">
        <v>11</v>
      </c>
      <c r="AJ91" s="226"/>
      <c r="AK91" s="226" t="s">
        <v>10</v>
      </c>
      <c r="AL91" s="226" t="s">
        <v>11</v>
      </c>
      <c r="AM91" s="226" t="s">
        <v>10</v>
      </c>
      <c r="AN91" s="227" t="s">
        <v>10</v>
      </c>
      <c r="AO91" s="108"/>
      <c r="AP91" s="105" t="s">
        <v>103</v>
      </c>
      <c r="AQ91" s="105" t="s">
        <v>43</v>
      </c>
      <c r="AR91" s="4"/>
      <c r="AS91" s="76"/>
      <c r="AT91" s="4"/>
      <c r="AU91" s="2"/>
      <c r="AV91" s="76"/>
      <c r="AW91" s="4"/>
      <c r="AX91" s="76"/>
    </row>
    <row r="92" spans="1:50" ht="24.75" customHeight="1">
      <c r="A92" s="105" t="s">
        <v>104</v>
      </c>
      <c r="B92" s="105" t="s">
        <v>43</v>
      </c>
      <c r="C92" s="208">
        <v>26</v>
      </c>
      <c r="D92" s="200">
        <v>25.666666666666668</v>
      </c>
      <c r="E92" s="121">
        <f>I92*0.66</f>
        <v>0</v>
      </c>
      <c r="F92" s="118">
        <f>G92+H92</f>
        <v>0</v>
      </c>
      <c r="G92" s="55">
        <f>COUNTIF(K92:AN92,"W")</f>
        <v>0</v>
      </c>
      <c r="H92" s="55">
        <f>COUNTIF(K92:AN92,"L")</f>
        <v>0</v>
      </c>
      <c r="I92" s="225">
        <f>G92-H92</f>
        <v>0</v>
      </c>
      <c r="J92" s="221" t="e">
        <f>SUM(G92/F92%)</f>
        <v>#DIV/0!</v>
      </c>
      <c r="K92" s="226"/>
      <c r="L92" s="226" t="s">
        <v>295</v>
      </c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7"/>
      <c r="Z92" s="226"/>
      <c r="AA92" s="226" t="s">
        <v>295</v>
      </c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7"/>
      <c r="AO92" s="108"/>
      <c r="AP92" s="105" t="s">
        <v>104</v>
      </c>
      <c r="AQ92" s="105" t="s">
        <v>43</v>
      </c>
      <c r="AR92" s="4"/>
      <c r="AS92" s="76"/>
      <c r="AT92" s="4"/>
      <c r="AU92" s="2"/>
      <c r="AV92" s="76"/>
      <c r="AW92" s="4"/>
      <c r="AX92" s="76"/>
    </row>
    <row r="93" spans="1:50" ht="24.75" customHeight="1">
      <c r="A93" s="237" t="s">
        <v>319</v>
      </c>
      <c r="B93" s="105" t="s">
        <v>43</v>
      </c>
      <c r="C93" s="208">
        <v>15</v>
      </c>
      <c r="D93" s="200">
        <v>25.666666666666668</v>
      </c>
      <c r="E93" s="121">
        <f>I93*0.66</f>
        <v>-5.28</v>
      </c>
      <c r="F93" s="118">
        <f>G93+H93</f>
        <v>12</v>
      </c>
      <c r="G93" s="55">
        <f>COUNTIF(K93:AN93,"W")</f>
        <v>2</v>
      </c>
      <c r="H93" s="55">
        <f>COUNTIF(K93:AN93,"L")</f>
        <v>10</v>
      </c>
      <c r="I93" s="225">
        <f>G93-H93</f>
        <v>-8</v>
      </c>
      <c r="J93" s="221">
        <f>SUM(G93/F93%)</f>
        <v>16.666666666666668</v>
      </c>
      <c r="K93" s="226"/>
      <c r="L93" s="226" t="s">
        <v>295</v>
      </c>
      <c r="M93" s="226"/>
      <c r="N93" s="226"/>
      <c r="O93" s="226"/>
      <c r="P93" s="226" t="s">
        <v>11</v>
      </c>
      <c r="Q93" s="226"/>
      <c r="R93" s="226" t="s">
        <v>10</v>
      </c>
      <c r="S93" s="226" t="s">
        <v>11</v>
      </c>
      <c r="T93" s="226" t="s">
        <v>11</v>
      </c>
      <c r="U93" s="226"/>
      <c r="V93" s="226" t="s">
        <v>11</v>
      </c>
      <c r="W93" s="226" t="s">
        <v>11</v>
      </c>
      <c r="X93" s="226"/>
      <c r="Y93" s="227"/>
      <c r="Z93" s="226"/>
      <c r="AA93" s="226" t="s">
        <v>295</v>
      </c>
      <c r="AB93" s="226"/>
      <c r="AC93" s="226"/>
      <c r="AD93" s="226" t="s">
        <v>11</v>
      </c>
      <c r="AE93" s="226"/>
      <c r="AF93" s="226" t="s">
        <v>10</v>
      </c>
      <c r="AG93" s="226" t="s">
        <v>11</v>
      </c>
      <c r="AH93" s="226"/>
      <c r="AI93" s="226"/>
      <c r="AJ93" s="226" t="s">
        <v>11</v>
      </c>
      <c r="AK93" s="226" t="s">
        <v>11</v>
      </c>
      <c r="AL93" s="226"/>
      <c r="AM93" s="226"/>
      <c r="AN93" s="227" t="s">
        <v>11</v>
      </c>
      <c r="AO93" s="108"/>
      <c r="AP93" s="237" t="s">
        <v>319</v>
      </c>
      <c r="AQ93" s="105" t="s">
        <v>43</v>
      </c>
      <c r="AR93" s="4"/>
      <c r="AS93" s="76"/>
      <c r="AT93" s="4"/>
      <c r="AU93" s="2"/>
      <c r="AV93" s="76"/>
      <c r="AW93" s="4"/>
      <c r="AX93" s="76"/>
    </row>
    <row r="94" spans="1:50" ht="24.75" customHeight="1">
      <c r="A94" s="105" t="s">
        <v>106</v>
      </c>
      <c r="B94" s="105" t="s">
        <v>43</v>
      </c>
      <c r="C94" s="208">
        <v>3</v>
      </c>
      <c r="D94" s="200">
        <v>4</v>
      </c>
      <c r="E94" s="120">
        <f>I94*0.66</f>
        <v>4.62</v>
      </c>
      <c r="F94" s="118">
        <f>G94+H94</f>
        <v>9</v>
      </c>
      <c r="G94" s="55">
        <f>COUNTIF(K94:AN94,"W")</f>
        <v>8</v>
      </c>
      <c r="H94" s="55">
        <f>COUNTIF(K94:AN94,"L")</f>
        <v>1</v>
      </c>
      <c r="I94" s="225">
        <f>G94-H94</f>
        <v>7</v>
      </c>
      <c r="J94" s="221">
        <f>SUM(G94/F94%)</f>
        <v>88.88888888888889</v>
      </c>
      <c r="K94" s="226"/>
      <c r="L94" s="226" t="s">
        <v>295</v>
      </c>
      <c r="M94" s="226"/>
      <c r="N94" s="226" t="s">
        <v>11</v>
      </c>
      <c r="O94" s="226"/>
      <c r="P94" s="226" t="s">
        <v>10</v>
      </c>
      <c r="Q94" s="226" t="s">
        <v>10</v>
      </c>
      <c r="R94" s="226" t="s">
        <v>10</v>
      </c>
      <c r="S94" s="226"/>
      <c r="T94" s="226" t="s">
        <v>10</v>
      </c>
      <c r="U94" s="226" t="s">
        <v>10</v>
      </c>
      <c r="V94" s="226"/>
      <c r="W94" s="226"/>
      <c r="X94" s="226" t="s">
        <v>10</v>
      </c>
      <c r="Y94" s="227" t="s">
        <v>10</v>
      </c>
      <c r="Z94" s="226" t="s">
        <v>10</v>
      </c>
      <c r="AA94" s="226" t="s">
        <v>295</v>
      </c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7"/>
      <c r="AO94" s="108"/>
      <c r="AP94" s="105" t="s">
        <v>106</v>
      </c>
      <c r="AQ94" s="105" t="s">
        <v>43</v>
      </c>
      <c r="AR94" s="4"/>
      <c r="AS94" s="76"/>
      <c r="AT94" s="4"/>
      <c r="AU94" s="2"/>
      <c r="AV94" s="76"/>
      <c r="AW94" s="4"/>
      <c r="AX94" s="76"/>
    </row>
    <row r="95" spans="1:50" ht="24.75" customHeight="1">
      <c r="A95" s="105" t="s">
        <v>185</v>
      </c>
      <c r="B95" s="105" t="s">
        <v>43</v>
      </c>
      <c r="C95" s="208">
        <v>15</v>
      </c>
      <c r="D95" s="200">
        <v>15</v>
      </c>
      <c r="E95" s="121">
        <f>I95*0.66</f>
        <v>-0.66</v>
      </c>
      <c r="F95" s="118">
        <f>G95+H95</f>
        <v>11</v>
      </c>
      <c r="G95" s="55">
        <f>COUNTIF(K95:AN95,"W")</f>
        <v>5</v>
      </c>
      <c r="H95" s="55">
        <f>COUNTIF(K95:AN95,"L")</f>
        <v>6</v>
      </c>
      <c r="I95" s="225">
        <f>G95-H95</f>
        <v>-1</v>
      </c>
      <c r="J95" s="221">
        <f>SUM(G95/F95%)</f>
        <v>45.45454545454545</v>
      </c>
      <c r="K95" s="226"/>
      <c r="L95" s="226" t="s">
        <v>295</v>
      </c>
      <c r="M95" s="226" t="s">
        <v>10</v>
      </c>
      <c r="N95" s="226" t="s">
        <v>10</v>
      </c>
      <c r="O95" s="226"/>
      <c r="P95" s="226"/>
      <c r="Q95" s="226" t="s">
        <v>10</v>
      </c>
      <c r="R95" s="226" t="s">
        <v>10</v>
      </c>
      <c r="S95" s="226"/>
      <c r="T95" s="226"/>
      <c r="U95" s="226" t="s">
        <v>11</v>
      </c>
      <c r="V95" s="226"/>
      <c r="W95" s="226"/>
      <c r="X95" s="226" t="s">
        <v>10</v>
      </c>
      <c r="Y95" s="227"/>
      <c r="Z95" s="226" t="s">
        <v>11</v>
      </c>
      <c r="AA95" s="226" t="s">
        <v>295</v>
      </c>
      <c r="AB95" s="226"/>
      <c r="AC95" s="226" t="s">
        <v>11</v>
      </c>
      <c r="AD95" s="226"/>
      <c r="AE95" s="226" t="s">
        <v>11</v>
      </c>
      <c r="AF95" s="226" t="s">
        <v>11</v>
      </c>
      <c r="AG95" s="226"/>
      <c r="AH95" s="226"/>
      <c r="AI95" s="226"/>
      <c r="AJ95" s="226"/>
      <c r="AK95" s="226"/>
      <c r="AL95" s="226"/>
      <c r="AM95" s="226"/>
      <c r="AN95" s="227" t="s">
        <v>11</v>
      </c>
      <c r="AO95" s="108"/>
      <c r="AP95" s="105" t="s">
        <v>185</v>
      </c>
      <c r="AQ95" s="105" t="s">
        <v>43</v>
      </c>
      <c r="AR95" s="4"/>
      <c r="AS95" s="76"/>
      <c r="AT95" s="4"/>
      <c r="AU95" s="2"/>
      <c r="AV95" s="76"/>
      <c r="AW95" s="4"/>
      <c r="AX95" s="76"/>
    </row>
    <row r="96" spans="1:50" ht="24.75" customHeight="1">
      <c r="A96" s="237" t="s">
        <v>339</v>
      </c>
      <c r="B96" s="105" t="s">
        <v>43</v>
      </c>
      <c r="C96" s="208">
        <v>15</v>
      </c>
      <c r="D96" s="200">
        <v>13.666666666666666</v>
      </c>
      <c r="E96" s="121">
        <f>I96*0.66</f>
        <v>-3.3000000000000003</v>
      </c>
      <c r="F96" s="118">
        <f>G96+H96</f>
        <v>5</v>
      </c>
      <c r="G96" s="55">
        <f>COUNTIF(K96:AN96,"W")</f>
        <v>0</v>
      </c>
      <c r="H96" s="55">
        <f>COUNTIF(K96:AN96,"L")</f>
        <v>5</v>
      </c>
      <c r="I96" s="225">
        <f>G96-H96</f>
        <v>-5</v>
      </c>
      <c r="J96" s="221">
        <f>SUM(G96/F96%)</f>
        <v>0</v>
      </c>
      <c r="K96" s="226"/>
      <c r="L96" s="226" t="s">
        <v>295</v>
      </c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7"/>
      <c r="Z96" s="226"/>
      <c r="AA96" s="226" t="s">
        <v>295</v>
      </c>
      <c r="AB96" s="226" t="s">
        <v>11</v>
      </c>
      <c r="AC96" s="226"/>
      <c r="AD96" s="226" t="s">
        <v>11</v>
      </c>
      <c r="AE96" s="226"/>
      <c r="AF96" s="226" t="s">
        <v>11</v>
      </c>
      <c r="AG96" s="226"/>
      <c r="AH96" s="226"/>
      <c r="AI96" s="226"/>
      <c r="AJ96" s="226"/>
      <c r="AK96" s="226" t="s">
        <v>11</v>
      </c>
      <c r="AL96" s="226" t="s">
        <v>11</v>
      </c>
      <c r="AM96" s="226"/>
      <c r="AN96" s="227"/>
      <c r="AO96" s="108"/>
      <c r="AP96" s="237" t="s">
        <v>339</v>
      </c>
      <c r="AQ96" s="105" t="s">
        <v>43</v>
      </c>
      <c r="AR96" s="4"/>
      <c r="AS96" s="76"/>
      <c r="AT96" s="4"/>
      <c r="AU96" s="2"/>
      <c r="AV96" s="76"/>
      <c r="AW96" s="4"/>
      <c r="AX96" s="76"/>
    </row>
    <row r="97" spans="1:50" ht="24.75" customHeight="1">
      <c r="A97" s="237" t="s">
        <v>332</v>
      </c>
      <c r="B97" s="105" t="s">
        <v>43</v>
      </c>
      <c r="C97" s="208">
        <v>15</v>
      </c>
      <c r="D97" s="200">
        <v>25.666666666666668</v>
      </c>
      <c r="E97" s="121">
        <f>I97*0.66</f>
        <v>-2.64</v>
      </c>
      <c r="F97" s="118">
        <f>G97+H97</f>
        <v>8</v>
      </c>
      <c r="G97" s="55">
        <f>COUNTIF(K97:AN97,"W")</f>
        <v>2</v>
      </c>
      <c r="H97" s="55">
        <f>COUNTIF(K97:AN97,"L")</f>
        <v>6</v>
      </c>
      <c r="I97" s="225">
        <f>G97-H97</f>
        <v>-4</v>
      </c>
      <c r="J97" s="221">
        <f>SUM(G97/F97%)</f>
        <v>25</v>
      </c>
      <c r="K97" s="226"/>
      <c r="L97" s="226" t="s">
        <v>295</v>
      </c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7"/>
      <c r="Z97" s="226" t="s">
        <v>11</v>
      </c>
      <c r="AA97" s="226" t="s">
        <v>295</v>
      </c>
      <c r="AB97" s="226"/>
      <c r="AC97" s="226"/>
      <c r="AD97" s="226" t="s">
        <v>11</v>
      </c>
      <c r="AE97" s="226"/>
      <c r="AF97" s="226" t="s">
        <v>11</v>
      </c>
      <c r="AG97" s="226" t="s">
        <v>11</v>
      </c>
      <c r="AH97" s="226" t="s">
        <v>10</v>
      </c>
      <c r="AI97" s="226" t="s">
        <v>11</v>
      </c>
      <c r="AJ97" s="226" t="s">
        <v>11</v>
      </c>
      <c r="AK97" s="226"/>
      <c r="AL97" s="226" t="s">
        <v>10</v>
      </c>
      <c r="AM97" s="226"/>
      <c r="AN97" s="227"/>
      <c r="AO97" s="108"/>
      <c r="AP97" s="237" t="s">
        <v>332</v>
      </c>
      <c r="AQ97" s="105" t="s">
        <v>43</v>
      </c>
      <c r="AR97" s="4"/>
      <c r="AS97" s="76"/>
      <c r="AT97" s="4"/>
      <c r="AU97" s="2"/>
      <c r="AV97" s="76"/>
      <c r="AW97" s="4"/>
      <c r="AX97" s="76"/>
    </row>
    <row r="98" spans="1:50" ht="24.75" customHeight="1">
      <c r="A98" s="105" t="s">
        <v>165</v>
      </c>
      <c r="B98" s="105" t="s">
        <v>43</v>
      </c>
      <c r="C98" s="208">
        <v>14</v>
      </c>
      <c r="D98" s="200">
        <v>13.666666666666666</v>
      </c>
      <c r="E98" s="121">
        <f>I98*0.66</f>
        <v>0</v>
      </c>
      <c r="F98" s="118">
        <f>G98+H98</f>
        <v>0</v>
      </c>
      <c r="G98" s="55">
        <f>COUNTIF(K98:AN98,"W")</f>
        <v>0</v>
      </c>
      <c r="H98" s="55">
        <f>COUNTIF(K98:AN98,"L")</f>
        <v>0</v>
      </c>
      <c r="I98" s="225">
        <f>G98-H98</f>
        <v>0</v>
      </c>
      <c r="J98" s="221" t="e">
        <f>SUM(G98/F98%)</f>
        <v>#DIV/0!</v>
      </c>
      <c r="K98" s="226"/>
      <c r="L98" s="226" t="s">
        <v>295</v>
      </c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7"/>
      <c r="Z98" s="226"/>
      <c r="AA98" s="226" t="s">
        <v>295</v>
      </c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7"/>
      <c r="AO98" s="108"/>
      <c r="AP98" s="105" t="s">
        <v>165</v>
      </c>
      <c r="AQ98" s="105" t="s">
        <v>43</v>
      </c>
      <c r="AR98" s="4"/>
      <c r="AS98" s="76"/>
      <c r="AT98" s="4"/>
      <c r="AU98" s="2"/>
      <c r="AV98" s="76"/>
      <c r="AW98" s="4"/>
      <c r="AX98" s="76"/>
    </row>
    <row r="99" spans="1:50" ht="24.75" customHeight="1">
      <c r="A99" s="105" t="s">
        <v>184</v>
      </c>
      <c r="B99" s="105" t="s">
        <v>43</v>
      </c>
      <c r="C99" s="208">
        <v>15</v>
      </c>
      <c r="D99" s="200">
        <v>15</v>
      </c>
      <c r="E99" s="121">
        <f>I99*0.66</f>
        <v>-2.64</v>
      </c>
      <c r="F99" s="118">
        <f>G99+H99</f>
        <v>16</v>
      </c>
      <c r="G99" s="55">
        <f>COUNTIF(K99:AN99,"W")</f>
        <v>6</v>
      </c>
      <c r="H99" s="55">
        <f>COUNTIF(K99:AN99,"L")</f>
        <v>10</v>
      </c>
      <c r="I99" s="225">
        <f>G99-H99</f>
        <v>-4</v>
      </c>
      <c r="J99" s="221">
        <f>SUM(G99/F99%)</f>
        <v>37.5</v>
      </c>
      <c r="K99" s="226"/>
      <c r="L99" s="226" t="s">
        <v>295</v>
      </c>
      <c r="M99" s="226" t="s">
        <v>11</v>
      </c>
      <c r="N99" s="226" t="s">
        <v>11</v>
      </c>
      <c r="O99" s="226"/>
      <c r="P99" s="226"/>
      <c r="Q99" s="226" t="s">
        <v>10</v>
      </c>
      <c r="R99" s="226" t="s">
        <v>10</v>
      </c>
      <c r="S99" s="226"/>
      <c r="T99" s="226"/>
      <c r="U99" s="226" t="s">
        <v>10</v>
      </c>
      <c r="V99" s="226"/>
      <c r="W99" s="226"/>
      <c r="X99" s="226" t="s">
        <v>10</v>
      </c>
      <c r="Y99" s="227" t="s">
        <v>11</v>
      </c>
      <c r="Z99" s="226" t="s">
        <v>10</v>
      </c>
      <c r="AA99" s="226" t="s">
        <v>295</v>
      </c>
      <c r="AB99" s="226"/>
      <c r="AC99" s="226" t="s">
        <v>11</v>
      </c>
      <c r="AD99" s="226"/>
      <c r="AE99" s="226" t="s">
        <v>11</v>
      </c>
      <c r="AF99" s="226" t="s">
        <v>10</v>
      </c>
      <c r="AG99" s="226" t="s">
        <v>11</v>
      </c>
      <c r="AH99" s="226"/>
      <c r="AI99" s="226" t="s">
        <v>11</v>
      </c>
      <c r="AJ99" s="226" t="s">
        <v>11</v>
      </c>
      <c r="AK99" s="226"/>
      <c r="AL99" s="226"/>
      <c r="AM99" s="226" t="s">
        <v>11</v>
      </c>
      <c r="AN99" s="227" t="s">
        <v>11</v>
      </c>
      <c r="AO99" s="108"/>
      <c r="AP99" s="105" t="s">
        <v>184</v>
      </c>
      <c r="AQ99" s="105" t="s">
        <v>43</v>
      </c>
      <c r="AR99" s="4"/>
      <c r="AS99" s="76"/>
      <c r="AT99" s="4"/>
      <c r="AU99" s="2"/>
      <c r="AV99" s="76"/>
      <c r="AW99" s="4"/>
      <c r="AX99" s="76"/>
    </row>
    <row r="100" spans="1:50" ht="24.75" customHeight="1">
      <c r="A100" s="105" t="s">
        <v>269</v>
      </c>
      <c r="B100" s="105" t="s">
        <v>43</v>
      </c>
      <c r="C100" s="208">
        <v>25</v>
      </c>
      <c r="D100" s="200">
        <v>25</v>
      </c>
      <c r="E100" s="120">
        <f>I100*0.66</f>
        <v>-5.94</v>
      </c>
      <c r="F100" s="118">
        <f>G100+H100</f>
        <v>9</v>
      </c>
      <c r="G100" s="55">
        <f>COUNTIF(K100:AN100,"W")</f>
        <v>0</v>
      </c>
      <c r="H100" s="55">
        <f>COUNTIF(K100:AN100,"L")</f>
        <v>9</v>
      </c>
      <c r="I100" s="225">
        <f>G100-H100</f>
        <v>-9</v>
      </c>
      <c r="J100" s="221">
        <f>SUM(G100/F100%)</f>
        <v>0</v>
      </c>
      <c r="K100" s="226"/>
      <c r="L100" s="226" t="s">
        <v>295</v>
      </c>
      <c r="M100" s="226"/>
      <c r="N100" s="226"/>
      <c r="O100" s="226"/>
      <c r="P100" s="226"/>
      <c r="Q100" s="226" t="s">
        <v>11</v>
      </c>
      <c r="R100" s="226" t="s">
        <v>11</v>
      </c>
      <c r="S100" s="226"/>
      <c r="T100" s="226" t="s">
        <v>11</v>
      </c>
      <c r="U100" s="226"/>
      <c r="V100" s="226" t="s">
        <v>11</v>
      </c>
      <c r="W100" s="226"/>
      <c r="X100" s="226" t="s">
        <v>11</v>
      </c>
      <c r="Y100" s="227" t="s">
        <v>11</v>
      </c>
      <c r="Z100" s="226"/>
      <c r="AA100" s="226" t="s">
        <v>295</v>
      </c>
      <c r="AB100" s="226"/>
      <c r="AC100" s="226" t="s">
        <v>11</v>
      </c>
      <c r="AD100" s="226"/>
      <c r="AE100" s="226" t="s">
        <v>11</v>
      </c>
      <c r="AF100" s="226"/>
      <c r="AG100" s="226"/>
      <c r="AH100" s="226"/>
      <c r="AI100" s="226"/>
      <c r="AJ100" s="226"/>
      <c r="AK100" s="226"/>
      <c r="AL100" s="226" t="s">
        <v>11</v>
      </c>
      <c r="AM100" s="226"/>
      <c r="AN100" s="227"/>
      <c r="AO100" s="108"/>
      <c r="AP100" s="105" t="s">
        <v>269</v>
      </c>
      <c r="AQ100" s="105" t="s">
        <v>43</v>
      </c>
      <c r="AR100" s="4"/>
      <c r="AS100" s="76"/>
      <c r="AT100" s="4"/>
      <c r="AU100" s="2"/>
      <c r="AV100" s="76"/>
      <c r="AW100" s="4"/>
      <c r="AX100" s="76"/>
    </row>
    <row r="101" spans="1:50" ht="24.75" customHeight="1">
      <c r="A101" s="105" t="s">
        <v>107</v>
      </c>
      <c r="B101" s="105" t="s">
        <v>43</v>
      </c>
      <c r="C101" s="208">
        <v>20</v>
      </c>
      <c r="D101" s="200">
        <v>21.333333333333332</v>
      </c>
      <c r="E101" s="120">
        <f>I101*0.66</f>
        <v>3.3000000000000003</v>
      </c>
      <c r="F101" s="118">
        <f>G101+H101</f>
        <v>23</v>
      </c>
      <c r="G101" s="55">
        <f>COUNTIF(K101:AN101,"W")</f>
        <v>14</v>
      </c>
      <c r="H101" s="55">
        <f>COUNTIF(K101:AN101,"L")</f>
        <v>9</v>
      </c>
      <c r="I101" s="225">
        <f>G101-H101</f>
        <v>5</v>
      </c>
      <c r="J101" s="221">
        <f>SUM(G101/F101%)</f>
        <v>60.869565217391305</v>
      </c>
      <c r="K101" s="226" t="s">
        <v>10</v>
      </c>
      <c r="L101" s="226" t="s">
        <v>295</v>
      </c>
      <c r="M101" s="226" t="s">
        <v>10</v>
      </c>
      <c r="N101" s="226" t="s">
        <v>11</v>
      </c>
      <c r="O101" s="226"/>
      <c r="P101" s="226" t="s">
        <v>11</v>
      </c>
      <c r="Q101" s="226" t="s">
        <v>10</v>
      </c>
      <c r="R101" s="226"/>
      <c r="S101" s="226" t="s">
        <v>11</v>
      </c>
      <c r="T101" s="226" t="s">
        <v>11</v>
      </c>
      <c r="U101" s="226"/>
      <c r="V101" s="226" t="s">
        <v>10</v>
      </c>
      <c r="W101" s="226" t="s">
        <v>10</v>
      </c>
      <c r="X101" s="226" t="s">
        <v>10</v>
      </c>
      <c r="Y101" s="227" t="s">
        <v>10</v>
      </c>
      <c r="Z101" s="226" t="s">
        <v>11</v>
      </c>
      <c r="AA101" s="226" t="s">
        <v>295</v>
      </c>
      <c r="AB101" s="226" t="s">
        <v>11</v>
      </c>
      <c r="AC101" s="226" t="s">
        <v>10</v>
      </c>
      <c r="AD101" s="226" t="s">
        <v>11</v>
      </c>
      <c r="AE101" s="226" t="s">
        <v>10</v>
      </c>
      <c r="AF101" s="226"/>
      <c r="AG101" s="226" t="s">
        <v>10</v>
      </c>
      <c r="AH101" s="226" t="s">
        <v>10</v>
      </c>
      <c r="AI101" s="226" t="s">
        <v>10</v>
      </c>
      <c r="AJ101" s="226" t="s">
        <v>10</v>
      </c>
      <c r="AK101" s="226" t="s">
        <v>10</v>
      </c>
      <c r="AL101" s="226"/>
      <c r="AM101" s="226" t="s">
        <v>11</v>
      </c>
      <c r="AN101" s="227" t="s">
        <v>11</v>
      </c>
      <c r="AO101" s="108"/>
      <c r="AP101" s="105" t="s">
        <v>107</v>
      </c>
      <c r="AQ101" s="105" t="s">
        <v>43</v>
      </c>
      <c r="AR101" s="4"/>
      <c r="AS101" s="76"/>
      <c r="AT101" s="4"/>
      <c r="AU101" s="2"/>
      <c r="AV101" s="76"/>
      <c r="AW101" s="4"/>
      <c r="AX101" s="76"/>
    </row>
    <row r="102" spans="1:50" ht="24.75" customHeight="1">
      <c r="A102" s="105" t="s">
        <v>270</v>
      </c>
      <c r="B102" s="105" t="s">
        <v>43</v>
      </c>
      <c r="C102" s="208">
        <v>28</v>
      </c>
      <c r="D102" s="200">
        <v>25</v>
      </c>
      <c r="E102" s="120">
        <f>I102*0.66</f>
        <v>-0.66</v>
      </c>
      <c r="F102" s="118">
        <f>G102+H102</f>
        <v>1</v>
      </c>
      <c r="G102" s="55">
        <f>COUNTIF(K102:AN102,"W")</f>
        <v>0</v>
      </c>
      <c r="H102" s="55">
        <f>COUNTIF(K102:AN102,"L")</f>
        <v>1</v>
      </c>
      <c r="I102" s="225">
        <f>G102-H102</f>
        <v>-1</v>
      </c>
      <c r="J102" s="221">
        <f>SUM(G102/F102%)</f>
        <v>0</v>
      </c>
      <c r="K102" s="226" t="s">
        <v>11</v>
      </c>
      <c r="L102" s="226" t="s">
        <v>295</v>
      </c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7"/>
      <c r="Z102" s="226"/>
      <c r="AA102" s="226" t="s">
        <v>295</v>
      </c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7"/>
      <c r="AO102" s="108"/>
      <c r="AP102" s="105" t="s">
        <v>270</v>
      </c>
      <c r="AQ102" s="105" t="s">
        <v>43</v>
      </c>
      <c r="AR102" s="4"/>
      <c r="AS102" s="76"/>
      <c r="AT102" s="4"/>
      <c r="AU102" s="2"/>
      <c r="AV102" s="76"/>
      <c r="AW102" s="4"/>
      <c r="AX102" s="76"/>
    </row>
    <row r="103" spans="1:50" ht="24.75" customHeight="1">
      <c r="A103" s="105" t="s">
        <v>108</v>
      </c>
      <c r="B103" s="105" t="s">
        <v>43</v>
      </c>
      <c r="C103" s="208">
        <v>18</v>
      </c>
      <c r="D103" s="200">
        <v>18.666666666666668</v>
      </c>
      <c r="E103" s="120">
        <f>I103*0.66</f>
        <v>0</v>
      </c>
      <c r="F103" s="118">
        <f>G103+H103</f>
        <v>6</v>
      </c>
      <c r="G103" s="55">
        <f>COUNTIF(K103:AN103,"W")</f>
        <v>3</v>
      </c>
      <c r="H103" s="55">
        <f>COUNTIF(K103:AN103,"L")</f>
        <v>3</v>
      </c>
      <c r="I103" s="225">
        <f>G103-H103</f>
        <v>0</v>
      </c>
      <c r="J103" s="221">
        <f>SUM(G103/F103%)</f>
        <v>50</v>
      </c>
      <c r="K103" s="226" t="s">
        <v>10</v>
      </c>
      <c r="L103" s="226" t="s">
        <v>295</v>
      </c>
      <c r="M103" s="226" t="s">
        <v>11</v>
      </c>
      <c r="N103" s="226"/>
      <c r="O103" s="226"/>
      <c r="P103" s="226" t="s">
        <v>10</v>
      </c>
      <c r="Q103" s="226"/>
      <c r="R103" s="226"/>
      <c r="S103" s="226"/>
      <c r="T103" s="226" t="s">
        <v>11</v>
      </c>
      <c r="U103" s="226" t="s">
        <v>10</v>
      </c>
      <c r="V103" s="226"/>
      <c r="W103" s="226"/>
      <c r="X103" s="226"/>
      <c r="Y103" s="227"/>
      <c r="Z103" s="226"/>
      <c r="AA103" s="226" t="s">
        <v>295</v>
      </c>
      <c r="AB103" s="226"/>
      <c r="AC103" s="226"/>
      <c r="AD103" s="226"/>
      <c r="AE103" s="226"/>
      <c r="AF103" s="226"/>
      <c r="AG103" s="226"/>
      <c r="AH103" s="226" t="s">
        <v>11</v>
      </c>
      <c r="AI103" s="226"/>
      <c r="AJ103" s="226"/>
      <c r="AK103" s="226"/>
      <c r="AL103" s="226"/>
      <c r="AM103" s="226"/>
      <c r="AN103" s="227"/>
      <c r="AO103" s="108"/>
      <c r="AP103" s="105" t="s">
        <v>108</v>
      </c>
      <c r="AQ103" s="105" t="s">
        <v>43</v>
      </c>
      <c r="AR103" s="4"/>
      <c r="AS103" s="76"/>
      <c r="AT103" s="4"/>
      <c r="AU103" s="2"/>
      <c r="AV103" s="76"/>
      <c r="AW103" s="4"/>
      <c r="AX103" s="76"/>
    </row>
    <row r="104" spans="1:50" ht="24.75" customHeight="1">
      <c r="A104" s="105" t="s">
        <v>109</v>
      </c>
      <c r="B104" s="105" t="s">
        <v>43</v>
      </c>
      <c r="C104" s="208">
        <v>22</v>
      </c>
      <c r="D104" s="200">
        <v>21.333333333333332</v>
      </c>
      <c r="E104" s="120">
        <f>I104*0.66</f>
        <v>-3.3000000000000003</v>
      </c>
      <c r="F104" s="118">
        <f>G104+H104</f>
        <v>13</v>
      </c>
      <c r="G104" s="55">
        <f>COUNTIF(K104:AN104,"W")</f>
        <v>4</v>
      </c>
      <c r="H104" s="55">
        <f>COUNTIF(K104:AN104,"L")</f>
        <v>9</v>
      </c>
      <c r="I104" s="225">
        <f>G104-H104</f>
        <v>-5</v>
      </c>
      <c r="J104" s="221">
        <f>SUM(G104/F104%)</f>
        <v>30.769230769230766</v>
      </c>
      <c r="K104" s="226" t="s">
        <v>11</v>
      </c>
      <c r="L104" s="226" t="s">
        <v>295</v>
      </c>
      <c r="M104" s="226"/>
      <c r="N104" s="226"/>
      <c r="O104" s="226"/>
      <c r="P104" s="226" t="s">
        <v>11</v>
      </c>
      <c r="Q104" s="226"/>
      <c r="R104" s="226"/>
      <c r="S104" s="226" t="s">
        <v>11</v>
      </c>
      <c r="T104" s="226"/>
      <c r="U104" s="226" t="s">
        <v>10</v>
      </c>
      <c r="V104" s="226"/>
      <c r="W104" s="226" t="s">
        <v>11</v>
      </c>
      <c r="X104" s="226"/>
      <c r="Y104" s="227"/>
      <c r="Z104" s="226"/>
      <c r="AA104" s="226" t="s">
        <v>295</v>
      </c>
      <c r="AB104" s="226" t="s">
        <v>11</v>
      </c>
      <c r="AC104" s="226" t="s">
        <v>10</v>
      </c>
      <c r="AD104" s="226"/>
      <c r="AE104" s="226"/>
      <c r="AF104" s="226"/>
      <c r="AG104" s="226" t="s">
        <v>10</v>
      </c>
      <c r="AH104" s="226" t="s">
        <v>11</v>
      </c>
      <c r="AI104" s="226"/>
      <c r="AJ104" s="226" t="s">
        <v>10</v>
      </c>
      <c r="AK104" s="226" t="s">
        <v>11</v>
      </c>
      <c r="AL104" s="226" t="s">
        <v>11</v>
      </c>
      <c r="AM104" s="226" t="s">
        <v>11</v>
      </c>
      <c r="AN104" s="227"/>
      <c r="AO104" s="108"/>
      <c r="AP104" s="105" t="s">
        <v>109</v>
      </c>
      <c r="AQ104" s="105" t="s">
        <v>43</v>
      </c>
      <c r="AR104" s="4"/>
      <c r="AS104" s="76"/>
      <c r="AT104" s="4"/>
      <c r="AU104" s="2"/>
      <c r="AV104" s="76"/>
      <c r="AW104" s="4"/>
      <c r="AX104" s="76"/>
    </row>
    <row r="105" spans="1:50" s="154" customFormat="1" ht="24.75" customHeight="1" thickBot="1">
      <c r="A105" s="149" t="s">
        <v>110</v>
      </c>
      <c r="B105" s="149" t="s">
        <v>43</v>
      </c>
      <c r="C105" s="209">
        <v>25</v>
      </c>
      <c r="D105" s="201">
        <v>21.333333333333332</v>
      </c>
      <c r="E105" s="146">
        <f>I105*0.66</f>
        <v>1.98</v>
      </c>
      <c r="F105" s="147">
        <f>G105+H105</f>
        <v>11</v>
      </c>
      <c r="G105" s="148">
        <f>COUNTIF(K105:AN105,"W")</f>
        <v>7</v>
      </c>
      <c r="H105" s="148">
        <f>COUNTIF(K105:AN105,"L")</f>
        <v>4</v>
      </c>
      <c r="I105" s="228">
        <f>G105-H105</f>
        <v>3</v>
      </c>
      <c r="J105" s="229">
        <f>SUM(G105/F105%)</f>
        <v>63.63636363636363</v>
      </c>
      <c r="K105" s="230" t="s">
        <v>10</v>
      </c>
      <c r="L105" s="230" t="s">
        <v>295</v>
      </c>
      <c r="M105" s="230" t="s">
        <v>10</v>
      </c>
      <c r="N105" s="230" t="s">
        <v>10</v>
      </c>
      <c r="O105" s="230"/>
      <c r="P105" s="230"/>
      <c r="Q105" s="230"/>
      <c r="R105" s="230"/>
      <c r="S105" s="230" t="s">
        <v>10</v>
      </c>
      <c r="T105" s="230"/>
      <c r="U105" s="230"/>
      <c r="V105" s="230" t="s">
        <v>11</v>
      </c>
      <c r="W105" s="230" t="s">
        <v>10</v>
      </c>
      <c r="X105" s="230"/>
      <c r="Y105" s="231" t="s">
        <v>10</v>
      </c>
      <c r="Z105" s="230"/>
      <c r="AA105" s="226" t="s">
        <v>295</v>
      </c>
      <c r="AB105" s="230" t="s">
        <v>11</v>
      </c>
      <c r="AC105" s="230"/>
      <c r="AD105" s="230"/>
      <c r="AE105" s="230" t="s">
        <v>10</v>
      </c>
      <c r="AF105" s="230"/>
      <c r="AG105" s="230"/>
      <c r="AH105" s="230"/>
      <c r="AI105" s="230" t="s">
        <v>11</v>
      </c>
      <c r="AJ105" s="230"/>
      <c r="AK105" s="230"/>
      <c r="AL105" s="230"/>
      <c r="AM105" s="230" t="s">
        <v>11</v>
      </c>
      <c r="AN105" s="231"/>
      <c r="AO105" s="150"/>
      <c r="AP105" s="149" t="s">
        <v>110</v>
      </c>
      <c r="AQ105" s="149" t="s">
        <v>43</v>
      </c>
      <c r="AR105" s="151"/>
      <c r="AS105" s="152"/>
      <c r="AT105" s="151"/>
      <c r="AU105" s="153"/>
      <c r="AV105" s="152"/>
      <c r="AW105" s="151"/>
      <c r="AX105" s="152"/>
    </row>
    <row r="106" spans="1:50" ht="24.75" customHeight="1">
      <c r="A106" s="105" t="s">
        <v>111</v>
      </c>
      <c r="B106" s="105" t="s">
        <v>17</v>
      </c>
      <c r="C106" s="208">
        <v>16</v>
      </c>
      <c r="D106" s="200">
        <v>15.666666666666668</v>
      </c>
      <c r="E106" s="120">
        <f>I106*0.66</f>
        <v>1.98</v>
      </c>
      <c r="F106" s="118">
        <f>G106+H106</f>
        <v>27</v>
      </c>
      <c r="G106" s="55">
        <f>COUNTIF(K106:AN106,"W")</f>
        <v>15</v>
      </c>
      <c r="H106" s="55">
        <f>COUNTIF(K106:AN106,"L")</f>
        <v>12</v>
      </c>
      <c r="I106" s="225">
        <f>G106-H106</f>
        <v>3</v>
      </c>
      <c r="J106" s="221">
        <f>SUM(G106/F106%)</f>
        <v>55.55555555555555</v>
      </c>
      <c r="K106" s="226" t="s">
        <v>10</v>
      </c>
      <c r="L106" s="226" t="s">
        <v>10</v>
      </c>
      <c r="M106" s="226" t="s">
        <v>10</v>
      </c>
      <c r="N106" s="226" t="s">
        <v>10</v>
      </c>
      <c r="O106" s="226" t="s">
        <v>10</v>
      </c>
      <c r="P106" s="226" t="s">
        <v>10</v>
      </c>
      <c r="Q106" s="226" t="s">
        <v>295</v>
      </c>
      <c r="R106" s="226" t="s">
        <v>10</v>
      </c>
      <c r="S106" s="226" t="s">
        <v>11</v>
      </c>
      <c r="T106" s="226" t="s">
        <v>11</v>
      </c>
      <c r="U106" s="226" t="s">
        <v>11</v>
      </c>
      <c r="V106" s="226" t="s">
        <v>10</v>
      </c>
      <c r="W106" s="226"/>
      <c r="X106" s="226" t="s">
        <v>11</v>
      </c>
      <c r="Y106" s="227" t="s">
        <v>10</v>
      </c>
      <c r="Z106" s="226" t="s">
        <v>10</v>
      </c>
      <c r="AA106" s="226" t="s">
        <v>10</v>
      </c>
      <c r="AB106" s="226" t="s">
        <v>10</v>
      </c>
      <c r="AC106" s="226" t="s">
        <v>11</v>
      </c>
      <c r="AD106" s="226" t="s">
        <v>11</v>
      </c>
      <c r="AE106" s="226" t="s">
        <v>11</v>
      </c>
      <c r="AF106" s="226" t="s">
        <v>295</v>
      </c>
      <c r="AG106" s="226" t="s">
        <v>11</v>
      </c>
      <c r="AH106" s="226" t="s">
        <v>11</v>
      </c>
      <c r="AI106" s="226" t="s">
        <v>11</v>
      </c>
      <c r="AJ106" s="226" t="s">
        <v>10</v>
      </c>
      <c r="AK106" s="226" t="s">
        <v>10</v>
      </c>
      <c r="AL106" s="226" t="s">
        <v>10</v>
      </c>
      <c r="AM106" s="226" t="s">
        <v>11</v>
      </c>
      <c r="AN106" s="227" t="s">
        <v>11</v>
      </c>
      <c r="AO106" s="108"/>
      <c r="AP106" s="105" t="s">
        <v>111</v>
      </c>
      <c r="AQ106" s="105" t="s">
        <v>17</v>
      </c>
      <c r="AR106" s="4"/>
      <c r="AS106" s="76"/>
      <c r="AT106" s="4"/>
      <c r="AU106" s="2"/>
      <c r="AV106" s="76"/>
      <c r="AW106" s="4"/>
      <c r="AX106" s="76"/>
    </row>
    <row r="107" spans="1:50" ht="24.75" customHeight="1">
      <c r="A107" s="105" t="s">
        <v>112</v>
      </c>
      <c r="B107" s="105" t="s">
        <v>17</v>
      </c>
      <c r="C107" s="208">
        <v>10</v>
      </c>
      <c r="D107" s="200">
        <v>10</v>
      </c>
      <c r="E107" s="121">
        <f>I107*0.66</f>
        <v>3.96</v>
      </c>
      <c r="F107" s="118">
        <f>G107+H107</f>
        <v>22</v>
      </c>
      <c r="G107" s="55">
        <f>COUNTIF(K107:AN107,"W")</f>
        <v>14</v>
      </c>
      <c r="H107" s="55">
        <f>COUNTIF(K107:AN107,"L")</f>
        <v>8</v>
      </c>
      <c r="I107" s="225">
        <f>G107-H107</f>
        <v>6</v>
      </c>
      <c r="J107" s="221">
        <f>SUM(G107/F107%)</f>
        <v>63.63636363636363</v>
      </c>
      <c r="K107" s="226" t="s">
        <v>10</v>
      </c>
      <c r="L107" s="226" t="s">
        <v>11</v>
      </c>
      <c r="M107" s="226" t="s">
        <v>10</v>
      </c>
      <c r="N107" s="226" t="s">
        <v>10</v>
      </c>
      <c r="O107" s="226"/>
      <c r="P107" s="226"/>
      <c r="Q107" s="226" t="s">
        <v>295</v>
      </c>
      <c r="R107" s="226" t="s">
        <v>11</v>
      </c>
      <c r="S107" s="226" t="s">
        <v>10</v>
      </c>
      <c r="T107" s="226" t="s">
        <v>10</v>
      </c>
      <c r="U107" s="226" t="s">
        <v>11</v>
      </c>
      <c r="V107" s="226" t="s">
        <v>11</v>
      </c>
      <c r="W107" s="226" t="s">
        <v>10</v>
      </c>
      <c r="X107" s="226" t="s">
        <v>10</v>
      </c>
      <c r="Y107" s="227" t="s">
        <v>10</v>
      </c>
      <c r="Z107" s="226" t="s">
        <v>10</v>
      </c>
      <c r="AA107" s="226" t="s">
        <v>11</v>
      </c>
      <c r="AB107" s="226" t="s">
        <v>10</v>
      </c>
      <c r="AC107" s="226"/>
      <c r="AD107" s="226" t="s">
        <v>11</v>
      </c>
      <c r="AE107" s="226" t="s">
        <v>10</v>
      </c>
      <c r="AF107" s="226" t="s">
        <v>295</v>
      </c>
      <c r="AG107" s="226"/>
      <c r="AH107" s="226"/>
      <c r="AI107" s="226" t="s">
        <v>11</v>
      </c>
      <c r="AJ107" s="226" t="s">
        <v>10</v>
      </c>
      <c r="AK107" s="226" t="s">
        <v>10</v>
      </c>
      <c r="AL107" s="226"/>
      <c r="AM107" s="226" t="s">
        <v>11</v>
      </c>
      <c r="AN107" s="227" t="s">
        <v>10</v>
      </c>
      <c r="AO107" s="108"/>
      <c r="AP107" s="105" t="s">
        <v>112</v>
      </c>
      <c r="AQ107" s="105" t="s">
        <v>17</v>
      </c>
      <c r="AR107" s="4"/>
      <c r="AS107" s="76"/>
      <c r="AT107" s="4"/>
      <c r="AU107" s="2"/>
      <c r="AV107" s="76"/>
      <c r="AW107" s="4"/>
      <c r="AX107" s="76"/>
    </row>
    <row r="108" spans="1:50" ht="24.75" customHeight="1">
      <c r="A108" s="105" t="s">
        <v>271</v>
      </c>
      <c r="B108" s="105" t="s">
        <v>17</v>
      </c>
      <c r="C108" s="208">
        <v>20</v>
      </c>
      <c r="D108" s="200">
        <v>20</v>
      </c>
      <c r="E108" s="120">
        <f>I108*0.66</f>
        <v>-9.24</v>
      </c>
      <c r="F108" s="118">
        <f>G108+H108</f>
        <v>28</v>
      </c>
      <c r="G108" s="55">
        <f>COUNTIF(K108:AN108,"W")</f>
        <v>7</v>
      </c>
      <c r="H108" s="55">
        <f>COUNTIF(K108:AN108,"L")</f>
        <v>21</v>
      </c>
      <c r="I108" s="225">
        <f>G108-H108</f>
        <v>-14</v>
      </c>
      <c r="J108" s="221">
        <f>SUM(G108/F108%)</f>
        <v>24.999999999999996</v>
      </c>
      <c r="K108" s="226" t="s">
        <v>10</v>
      </c>
      <c r="L108" s="226" t="s">
        <v>10</v>
      </c>
      <c r="M108" s="226" t="s">
        <v>11</v>
      </c>
      <c r="N108" s="226" t="s">
        <v>11</v>
      </c>
      <c r="O108" s="226" t="s">
        <v>11</v>
      </c>
      <c r="P108" s="226" t="s">
        <v>11</v>
      </c>
      <c r="Q108" s="226" t="s">
        <v>295</v>
      </c>
      <c r="R108" s="226" t="s">
        <v>10</v>
      </c>
      <c r="S108" s="226" t="s">
        <v>11</v>
      </c>
      <c r="T108" s="226" t="s">
        <v>11</v>
      </c>
      <c r="U108" s="226" t="s">
        <v>11</v>
      </c>
      <c r="V108" s="226" t="s">
        <v>11</v>
      </c>
      <c r="W108" s="226" t="s">
        <v>11</v>
      </c>
      <c r="X108" s="226" t="s">
        <v>11</v>
      </c>
      <c r="Y108" s="227" t="s">
        <v>11</v>
      </c>
      <c r="Z108" s="226" t="s">
        <v>11</v>
      </c>
      <c r="AA108" s="226" t="s">
        <v>11</v>
      </c>
      <c r="AB108" s="226" t="s">
        <v>11</v>
      </c>
      <c r="AC108" s="226" t="s">
        <v>11</v>
      </c>
      <c r="AD108" s="226" t="s">
        <v>11</v>
      </c>
      <c r="AE108" s="226" t="s">
        <v>11</v>
      </c>
      <c r="AF108" s="226" t="s">
        <v>295</v>
      </c>
      <c r="AG108" s="226" t="s">
        <v>10</v>
      </c>
      <c r="AH108" s="226" t="s">
        <v>10</v>
      </c>
      <c r="AI108" s="226" t="s">
        <v>11</v>
      </c>
      <c r="AJ108" s="226" t="s">
        <v>10</v>
      </c>
      <c r="AK108" s="226" t="s">
        <v>11</v>
      </c>
      <c r="AL108" s="226" t="s">
        <v>11</v>
      </c>
      <c r="AM108" s="226" t="s">
        <v>11</v>
      </c>
      <c r="AN108" s="227" t="s">
        <v>10</v>
      </c>
      <c r="AO108" s="108"/>
      <c r="AP108" s="105" t="s">
        <v>271</v>
      </c>
      <c r="AQ108" s="105" t="s">
        <v>17</v>
      </c>
      <c r="AR108" s="4"/>
      <c r="AS108" s="76"/>
      <c r="AT108" s="4"/>
      <c r="AU108" s="2"/>
      <c r="AV108" s="76"/>
      <c r="AW108" s="4"/>
      <c r="AX108" s="76"/>
    </row>
    <row r="109" spans="1:50" ht="24.75" customHeight="1">
      <c r="A109" s="105" t="s">
        <v>174</v>
      </c>
      <c r="B109" s="105" t="s">
        <v>17</v>
      </c>
      <c r="C109" s="208">
        <v>15</v>
      </c>
      <c r="D109" s="200">
        <v>15</v>
      </c>
      <c r="E109" s="120">
        <f>I109*0.66</f>
        <v>0</v>
      </c>
      <c r="F109" s="118">
        <f>G109+H109</f>
        <v>2</v>
      </c>
      <c r="G109" s="55">
        <f>COUNTIF(K109:AN109,"W")</f>
        <v>1</v>
      </c>
      <c r="H109" s="55">
        <f>COUNTIF(K109:AN109,"L")</f>
        <v>1</v>
      </c>
      <c r="I109" s="225">
        <f>G109-H109</f>
        <v>0</v>
      </c>
      <c r="J109" s="221">
        <f>SUM(G109/F109%)</f>
        <v>50</v>
      </c>
      <c r="K109" s="226"/>
      <c r="L109" s="226"/>
      <c r="M109" s="226"/>
      <c r="N109" s="226"/>
      <c r="O109" s="226"/>
      <c r="P109" s="226"/>
      <c r="Q109" s="226" t="s">
        <v>295</v>
      </c>
      <c r="R109" s="226"/>
      <c r="S109" s="226"/>
      <c r="T109" s="226"/>
      <c r="U109" s="226"/>
      <c r="V109" s="226"/>
      <c r="W109" s="226"/>
      <c r="X109" s="226" t="s">
        <v>11</v>
      </c>
      <c r="Y109" s="227" t="s">
        <v>10</v>
      </c>
      <c r="Z109" s="226"/>
      <c r="AA109" s="226"/>
      <c r="AB109" s="226"/>
      <c r="AC109" s="226"/>
      <c r="AD109" s="226"/>
      <c r="AE109" s="226"/>
      <c r="AF109" s="226" t="s">
        <v>295</v>
      </c>
      <c r="AG109" s="226"/>
      <c r="AH109" s="226"/>
      <c r="AI109" s="226"/>
      <c r="AJ109" s="226"/>
      <c r="AK109" s="226"/>
      <c r="AL109" s="226"/>
      <c r="AM109" s="226"/>
      <c r="AN109" s="227"/>
      <c r="AO109" s="108"/>
      <c r="AP109" s="105" t="s">
        <v>174</v>
      </c>
      <c r="AQ109" s="105" t="s">
        <v>17</v>
      </c>
      <c r="AR109" s="4"/>
      <c r="AS109" s="76"/>
      <c r="AT109" s="4"/>
      <c r="AU109" s="2"/>
      <c r="AV109" s="76"/>
      <c r="AW109" s="4"/>
      <c r="AX109" s="76"/>
    </row>
    <row r="110" spans="1:50" ht="24.75" customHeight="1">
      <c r="A110" s="105" t="s">
        <v>175</v>
      </c>
      <c r="B110" s="105" t="s">
        <v>17</v>
      </c>
      <c r="C110" s="208">
        <v>-10</v>
      </c>
      <c r="D110" s="200">
        <v>0</v>
      </c>
      <c r="E110" s="120">
        <f>I110*0.66</f>
        <v>0</v>
      </c>
      <c r="F110" s="118">
        <f>G110+H110</f>
        <v>0</v>
      </c>
      <c r="G110" s="55">
        <f>COUNTIF(K110:AN110,"W")</f>
        <v>0</v>
      </c>
      <c r="H110" s="55">
        <f>COUNTIF(K110:AN110,"L")</f>
        <v>0</v>
      </c>
      <c r="I110" s="225">
        <f>G110-H110</f>
        <v>0</v>
      </c>
      <c r="J110" s="221" t="e">
        <f>SUM(G110/F110%)</f>
        <v>#DIV/0!</v>
      </c>
      <c r="K110" s="226"/>
      <c r="L110" s="226"/>
      <c r="M110" s="226"/>
      <c r="N110" s="226"/>
      <c r="O110" s="226"/>
      <c r="P110" s="226"/>
      <c r="Q110" s="226" t="s">
        <v>295</v>
      </c>
      <c r="R110" s="226"/>
      <c r="S110" s="226"/>
      <c r="T110" s="226"/>
      <c r="U110" s="226"/>
      <c r="V110" s="226"/>
      <c r="W110" s="226"/>
      <c r="X110" s="226"/>
      <c r="Y110" s="227"/>
      <c r="Z110" s="226"/>
      <c r="AA110" s="226"/>
      <c r="AB110" s="226"/>
      <c r="AC110" s="226"/>
      <c r="AD110" s="226"/>
      <c r="AE110" s="226"/>
      <c r="AF110" s="226" t="s">
        <v>295</v>
      </c>
      <c r="AG110" s="226"/>
      <c r="AH110" s="226"/>
      <c r="AI110" s="226"/>
      <c r="AJ110" s="226"/>
      <c r="AK110" s="226"/>
      <c r="AL110" s="226"/>
      <c r="AM110" s="226"/>
      <c r="AN110" s="227"/>
      <c r="AO110" s="108"/>
      <c r="AP110" s="105" t="s">
        <v>175</v>
      </c>
      <c r="AQ110" s="105" t="s">
        <v>17</v>
      </c>
      <c r="AR110" s="4"/>
      <c r="AS110" s="76"/>
      <c r="AT110" s="4"/>
      <c r="AU110" s="2"/>
      <c r="AV110" s="76"/>
      <c r="AW110" s="4"/>
      <c r="AX110" s="76"/>
    </row>
    <row r="111" spans="1:50" ht="24.75" customHeight="1">
      <c r="A111" s="105" t="s">
        <v>173</v>
      </c>
      <c r="B111" s="105" t="s">
        <v>17</v>
      </c>
      <c r="C111" s="208">
        <v>25</v>
      </c>
      <c r="D111" s="200">
        <v>20</v>
      </c>
      <c r="E111" s="121">
        <f>I111*0.66</f>
        <v>0</v>
      </c>
      <c r="F111" s="118">
        <f>G111+H111</f>
        <v>0</v>
      </c>
      <c r="G111" s="55">
        <f>COUNTIF(K111:AN111,"W")</f>
        <v>0</v>
      </c>
      <c r="H111" s="55">
        <f>COUNTIF(K111:AN111,"L")</f>
        <v>0</v>
      </c>
      <c r="I111" s="225">
        <f>G111-H111</f>
        <v>0</v>
      </c>
      <c r="J111" s="221" t="e">
        <f>SUM(G111/F111%)</f>
        <v>#DIV/0!</v>
      </c>
      <c r="K111" s="226"/>
      <c r="L111" s="226"/>
      <c r="M111" s="226"/>
      <c r="N111" s="226"/>
      <c r="O111" s="226"/>
      <c r="P111" s="226"/>
      <c r="Q111" s="226" t="s">
        <v>295</v>
      </c>
      <c r="R111" s="226"/>
      <c r="S111" s="226"/>
      <c r="T111" s="226"/>
      <c r="U111" s="226"/>
      <c r="V111" s="226"/>
      <c r="W111" s="226"/>
      <c r="X111" s="226"/>
      <c r="Y111" s="227"/>
      <c r="Z111" s="226"/>
      <c r="AA111" s="226"/>
      <c r="AB111" s="226"/>
      <c r="AC111" s="226"/>
      <c r="AD111" s="226"/>
      <c r="AE111" s="226"/>
      <c r="AF111" s="226" t="s">
        <v>295</v>
      </c>
      <c r="AG111" s="226"/>
      <c r="AH111" s="226"/>
      <c r="AI111" s="226"/>
      <c r="AJ111" s="226"/>
      <c r="AK111" s="226"/>
      <c r="AL111" s="226"/>
      <c r="AM111" s="226"/>
      <c r="AN111" s="227"/>
      <c r="AO111" s="108"/>
      <c r="AP111" s="105" t="s">
        <v>173</v>
      </c>
      <c r="AQ111" s="105" t="s">
        <v>17</v>
      </c>
      <c r="AR111" s="4"/>
      <c r="AS111" s="76"/>
      <c r="AT111" s="4"/>
      <c r="AU111" s="2"/>
      <c r="AV111" s="76"/>
      <c r="AW111" s="4"/>
      <c r="AX111" s="76"/>
    </row>
    <row r="112" spans="1:50" ht="24.75" customHeight="1">
      <c r="A112" s="105" t="s">
        <v>186</v>
      </c>
      <c r="B112" s="105" t="s">
        <v>17</v>
      </c>
      <c r="C112" s="208">
        <v>28</v>
      </c>
      <c r="D112" s="200">
        <v>25</v>
      </c>
      <c r="E112" s="120">
        <f>I112*0.66</f>
        <v>-9.9</v>
      </c>
      <c r="F112" s="118">
        <f>G112+H112</f>
        <v>21</v>
      </c>
      <c r="G112" s="55">
        <f>COUNTIF(K112:AN112,"W")</f>
        <v>3</v>
      </c>
      <c r="H112" s="55">
        <f>COUNTIF(K112:AN112,"L")</f>
        <v>18</v>
      </c>
      <c r="I112" s="225">
        <f>G112-H112</f>
        <v>-15</v>
      </c>
      <c r="J112" s="221">
        <f>SUM(G112/F112%)</f>
        <v>14.285714285714286</v>
      </c>
      <c r="K112" s="226" t="s">
        <v>11</v>
      </c>
      <c r="L112" s="226" t="s">
        <v>10</v>
      </c>
      <c r="M112" s="226" t="s">
        <v>11</v>
      </c>
      <c r="N112" s="226" t="s">
        <v>11</v>
      </c>
      <c r="O112" s="226" t="s">
        <v>11</v>
      </c>
      <c r="P112" s="226" t="s">
        <v>11</v>
      </c>
      <c r="Q112" s="226" t="s">
        <v>295</v>
      </c>
      <c r="R112" s="226" t="s">
        <v>11</v>
      </c>
      <c r="S112" s="226" t="s">
        <v>11</v>
      </c>
      <c r="T112" s="226" t="s">
        <v>10</v>
      </c>
      <c r="U112" s="226" t="s">
        <v>11</v>
      </c>
      <c r="V112" s="226" t="s">
        <v>11</v>
      </c>
      <c r="W112" s="226" t="s">
        <v>11</v>
      </c>
      <c r="X112" s="226"/>
      <c r="Y112" s="227" t="s">
        <v>11</v>
      </c>
      <c r="Z112" s="226" t="s">
        <v>11</v>
      </c>
      <c r="AA112" s="226"/>
      <c r="AB112" s="226"/>
      <c r="AC112" s="226" t="s">
        <v>11</v>
      </c>
      <c r="AD112" s="226" t="s">
        <v>11</v>
      </c>
      <c r="AE112" s="226"/>
      <c r="AF112" s="226" t="s">
        <v>295</v>
      </c>
      <c r="AG112" s="226" t="s">
        <v>11</v>
      </c>
      <c r="AH112" s="226" t="s">
        <v>11</v>
      </c>
      <c r="AI112" s="226"/>
      <c r="AJ112" s="226"/>
      <c r="AK112" s="226" t="s">
        <v>10</v>
      </c>
      <c r="AL112" s="226" t="s">
        <v>11</v>
      </c>
      <c r="AM112" s="226" t="s">
        <v>11</v>
      </c>
      <c r="AN112" s="227"/>
      <c r="AO112" s="108"/>
      <c r="AP112" s="105" t="s">
        <v>186</v>
      </c>
      <c r="AQ112" s="105" t="s">
        <v>17</v>
      </c>
      <c r="AR112" s="4"/>
      <c r="AS112" s="76"/>
      <c r="AT112" s="4"/>
      <c r="AU112" s="2"/>
      <c r="AV112" s="76"/>
      <c r="AW112" s="4"/>
      <c r="AX112" s="76"/>
    </row>
    <row r="113" spans="1:50" ht="24.75" customHeight="1">
      <c r="A113" s="237" t="s">
        <v>322</v>
      </c>
      <c r="B113" s="105" t="s">
        <v>17</v>
      </c>
      <c r="C113" s="208">
        <v>15</v>
      </c>
      <c r="D113" s="200" t="s">
        <v>274</v>
      </c>
      <c r="E113" s="120">
        <f>I113*0.66</f>
        <v>-7.260000000000001</v>
      </c>
      <c r="F113" s="118">
        <f>G113+H113</f>
        <v>11</v>
      </c>
      <c r="G113" s="55">
        <f>COUNTIF(K113:AN113,"W")</f>
        <v>0</v>
      </c>
      <c r="H113" s="55">
        <f>COUNTIF(K113:AN113,"L")</f>
        <v>11</v>
      </c>
      <c r="I113" s="225">
        <f>G113-H113</f>
        <v>-11</v>
      </c>
      <c r="J113" s="221">
        <f>SUM(G113/F113%)</f>
        <v>0</v>
      </c>
      <c r="K113" s="226" t="s">
        <v>57</v>
      </c>
      <c r="L113" s="226" t="s">
        <v>57</v>
      </c>
      <c r="M113" s="226" t="s">
        <v>57</v>
      </c>
      <c r="N113" s="226" t="s">
        <v>57</v>
      </c>
      <c r="O113" s="226" t="s">
        <v>57</v>
      </c>
      <c r="P113" s="226" t="s">
        <v>57</v>
      </c>
      <c r="Q113" s="226" t="s">
        <v>295</v>
      </c>
      <c r="R113" s="226" t="s">
        <v>57</v>
      </c>
      <c r="S113" s="226" t="s">
        <v>57</v>
      </c>
      <c r="T113" s="226" t="s">
        <v>57</v>
      </c>
      <c r="U113" s="226" t="s">
        <v>57</v>
      </c>
      <c r="V113" s="226" t="s">
        <v>57</v>
      </c>
      <c r="W113" s="226" t="s">
        <v>11</v>
      </c>
      <c r="X113" s="226"/>
      <c r="Y113" s="227"/>
      <c r="Z113" s="226"/>
      <c r="AA113" s="226" t="s">
        <v>11</v>
      </c>
      <c r="AB113" s="226" t="s">
        <v>11</v>
      </c>
      <c r="AC113" s="226" t="s">
        <v>11</v>
      </c>
      <c r="AD113" s="226"/>
      <c r="AE113" s="226" t="s">
        <v>11</v>
      </c>
      <c r="AF113" s="226" t="s">
        <v>295</v>
      </c>
      <c r="AG113" s="226" t="s">
        <v>11</v>
      </c>
      <c r="AH113" s="226" t="s">
        <v>11</v>
      </c>
      <c r="AI113" s="226" t="s">
        <v>11</v>
      </c>
      <c r="AJ113" s="226" t="s">
        <v>11</v>
      </c>
      <c r="AK113" s="226"/>
      <c r="AL113" s="226" t="s">
        <v>11</v>
      </c>
      <c r="AM113" s="226"/>
      <c r="AN113" s="227" t="s">
        <v>11</v>
      </c>
      <c r="AO113" s="108"/>
      <c r="AP113" s="237" t="s">
        <v>322</v>
      </c>
      <c r="AQ113" s="105" t="s">
        <v>17</v>
      </c>
      <c r="AR113" s="4"/>
      <c r="AS113" s="76"/>
      <c r="AT113" s="4"/>
      <c r="AU113" s="2"/>
      <c r="AV113" s="76"/>
      <c r="AW113" s="4"/>
      <c r="AX113" s="76"/>
    </row>
    <row r="114" spans="1:50" ht="24.75" customHeight="1">
      <c r="A114" s="105" t="s">
        <v>272</v>
      </c>
      <c r="B114" s="105" t="s">
        <v>17</v>
      </c>
      <c r="C114" s="208">
        <v>30</v>
      </c>
      <c r="D114" s="200">
        <v>30</v>
      </c>
      <c r="E114" s="120">
        <f>I114*0.66</f>
        <v>-1.98</v>
      </c>
      <c r="F114" s="118">
        <f>G114+H114</f>
        <v>25</v>
      </c>
      <c r="G114" s="55">
        <f>COUNTIF(K114:AN114,"W")</f>
        <v>11</v>
      </c>
      <c r="H114" s="55">
        <f>COUNTIF(K114:AN114,"L")</f>
        <v>14</v>
      </c>
      <c r="I114" s="225">
        <f>G114-H114</f>
        <v>-3</v>
      </c>
      <c r="J114" s="221">
        <f>SUM(G114/F114%)</f>
        <v>44</v>
      </c>
      <c r="K114" s="226"/>
      <c r="L114" s="226" t="s">
        <v>11</v>
      </c>
      <c r="M114" s="226" t="s">
        <v>10</v>
      </c>
      <c r="N114" s="226" t="s">
        <v>10</v>
      </c>
      <c r="O114" s="226" t="s">
        <v>10</v>
      </c>
      <c r="P114" s="226" t="s">
        <v>10</v>
      </c>
      <c r="Q114" s="226" t="s">
        <v>295</v>
      </c>
      <c r="R114" s="226" t="s">
        <v>11</v>
      </c>
      <c r="S114" s="226" t="s">
        <v>11</v>
      </c>
      <c r="T114" s="226" t="s">
        <v>11</v>
      </c>
      <c r="U114" s="226" t="s">
        <v>10</v>
      </c>
      <c r="V114" s="226" t="s">
        <v>10</v>
      </c>
      <c r="W114" s="226" t="s">
        <v>11</v>
      </c>
      <c r="X114" s="226" t="s">
        <v>10</v>
      </c>
      <c r="Y114" s="227"/>
      <c r="Z114" s="226" t="s">
        <v>10</v>
      </c>
      <c r="AA114" s="226" t="s">
        <v>11</v>
      </c>
      <c r="AB114" s="226" t="s">
        <v>11</v>
      </c>
      <c r="AC114" s="226" t="s">
        <v>11</v>
      </c>
      <c r="AD114" s="226" t="s">
        <v>10</v>
      </c>
      <c r="AE114" s="226" t="s">
        <v>10</v>
      </c>
      <c r="AF114" s="226" t="s">
        <v>295</v>
      </c>
      <c r="AG114" s="226" t="s">
        <v>11</v>
      </c>
      <c r="AH114" s="226" t="s">
        <v>10</v>
      </c>
      <c r="AI114" s="226" t="s">
        <v>11</v>
      </c>
      <c r="AJ114" s="226" t="s">
        <v>11</v>
      </c>
      <c r="AK114" s="226" t="s">
        <v>11</v>
      </c>
      <c r="AL114" s="226" t="s">
        <v>11</v>
      </c>
      <c r="AM114" s="226"/>
      <c r="AN114" s="227" t="s">
        <v>11</v>
      </c>
      <c r="AO114" s="108"/>
      <c r="AP114" s="105" t="s">
        <v>272</v>
      </c>
      <c r="AQ114" s="105" t="s">
        <v>17</v>
      </c>
      <c r="AR114" s="4"/>
      <c r="AS114" s="76"/>
      <c r="AT114" s="4"/>
      <c r="AU114" s="2"/>
      <c r="AV114" s="76"/>
      <c r="AW114" s="4"/>
      <c r="AX114" s="76"/>
    </row>
    <row r="115" spans="1:50" ht="24.75" customHeight="1">
      <c r="A115" s="105" t="s">
        <v>112</v>
      </c>
      <c r="B115" s="105" t="s">
        <v>279</v>
      </c>
      <c r="C115" s="208">
        <v>10</v>
      </c>
      <c r="D115" s="200">
        <v>10</v>
      </c>
      <c r="E115" s="121">
        <f>I115*0.66</f>
        <v>0.66</v>
      </c>
      <c r="F115" s="118">
        <f>G115+H115</f>
        <v>1</v>
      </c>
      <c r="G115" s="55">
        <f>COUNTIF(K115:AN115,"W")</f>
        <v>1</v>
      </c>
      <c r="H115" s="55">
        <f>COUNTIF(K115:AN115,"L")</f>
        <v>0</v>
      </c>
      <c r="I115" s="225">
        <f>G115-H115</f>
        <v>1</v>
      </c>
      <c r="J115" s="221">
        <f>SUM(G115/F115%)</f>
        <v>100</v>
      </c>
      <c r="K115" s="226"/>
      <c r="L115" s="226"/>
      <c r="M115" s="226"/>
      <c r="N115" s="226"/>
      <c r="O115" s="226"/>
      <c r="P115" s="226"/>
      <c r="Q115" s="226" t="s">
        <v>295</v>
      </c>
      <c r="R115" s="226"/>
      <c r="S115" s="226"/>
      <c r="T115" s="226"/>
      <c r="U115" s="226"/>
      <c r="V115" s="226"/>
      <c r="W115" s="226"/>
      <c r="X115" s="226"/>
      <c r="Y115" s="227"/>
      <c r="Z115" s="226"/>
      <c r="AA115" s="226"/>
      <c r="AB115" s="226"/>
      <c r="AC115" s="226"/>
      <c r="AD115" s="226"/>
      <c r="AE115" s="226"/>
      <c r="AF115" s="226" t="s">
        <v>295</v>
      </c>
      <c r="AG115" s="226"/>
      <c r="AH115" s="226"/>
      <c r="AI115" s="226"/>
      <c r="AJ115" s="226"/>
      <c r="AK115" s="226"/>
      <c r="AL115" s="226"/>
      <c r="AM115" s="226" t="s">
        <v>10</v>
      </c>
      <c r="AN115" s="227"/>
      <c r="AO115" s="108"/>
      <c r="AP115" s="105" t="s">
        <v>112</v>
      </c>
      <c r="AQ115" s="105" t="s">
        <v>279</v>
      </c>
      <c r="AR115" s="4"/>
      <c r="AS115" s="76"/>
      <c r="AT115" s="4"/>
      <c r="AU115" s="2"/>
      <c r="AV115" s="76"/>
      <c r="AW115" s="4"/>
      <c r="AX115" s="76"/>
    </row>
    <row r="116" spans="1:50" s="154" customFormat="1" ht="24.75" customHeight="1" thickBot="1">
      <c r="A116" s="149" t="s">
        <v>271</v>
      </c>
      <c r="B116" s="149" t="s">
        <v>279</v>
      </c>
      <c r="C116" s="209">
        <v>20</v>
      </c>
      <c r="D116" s="201">
        <v>20</v>
      </c>
      <c r="E116" s="146">
        <f>I116*0.66</f>
        <v>0.66</v>
      </c>
      <c r="F116" s="147">
        <f>G116+H116</f>
        <v>1</v>
      </c>
      <c r="G116" s="148">
        <f>COUNTIF(K116:AN116,"W")</f>
        <v>1</v>
      </c>
      <c r="H116" s="148">
        <f>COUNTIF(K116:AN116,"L")</f>
        <v>0</v>
      </c>
      <c r="I116" s="228">
        <f>G116-H116</f>
        <v>1</v>
      </c>
      <c r="J116" s="229">
        <f>SUM(G116/F116%)</f>
        <v>100</v>
      </c>
      <c r="K116" s="230" t="s">
        <v>10</v>
      </c>
      <c r="L116" s="230"/>
      <c r="M116" s="230"/>
      <c r="N116" s="230"/>
      <c r="O116" s="230"/>
      <c r="P116" s="230"/>
      <c r="Q116" s="230" t="s">
        <v>295</v>
      </c>
      <c r="R116" s="230"/>
      <c r="S116" s="230"/>
      <c r="T116" s="230"/>
      <c r="U116" s="230"/>
      <c r="V116" s="230"/>
      <c r="W116" s="230"/>
      <c r="X116" s="230"/>
      <c r="Y116" s="231"/>
      <c r="Z116" s="230"/>
      <c r="AA116" s="230"/>
      <c r="AB116" s="230"/>
      <c r="AC116" s="230"/>
      <c r="AD116" s="230"/>
      <c r="AE116" s="230"/>
      <c r="AF116" s="230" t="s">
        <v>295</v>
      </c>
      <c r="AG116" s="230"/>
      <c r="AH116" s="230"/>
      <c r="AI116" s="230"/>
      <c r="AJ116" s="230"/>
      <c r="AK116" s="230"/>
      <c r="AL116" s="230"/>
      <c r="AM116" s="230"/>
      <c r="AN116" s="231"/>
      <c r="AO116" s="150"/>
      <c r="AP116" s="149" t="s">
        <v>271</v>
      </c>
      <c r="AQ116" s="149" t="s">
        <v>279</v>
      </c>
      <c r="AR116" s="151"/>
      <c r="AS116" s="152"/>
      <c r="AT116" s="151"/>
      <c r="AU116" s="153"/>
      <c r="AV116" s="152"/>
      <c r="AW116" s="151"/>
      <c r="AX116" s="152"/>
    </row>
    <row r="117" spans="1:50" ht="24.75" customHeight="1">
      <c r="A117" s="105" t="s">
        <v>113</v>
      </c>
      <c r="B117" s="105" t="s">
        <v>2</v>
      </c>
      <c r="C117" s="208">
        <v>33</v>
      </c>
      <c r="D117" s="200">
        <v>28.5</v>
      </c>
      <c r="E117" s="120">
        <f>I117*0.66</f>
        <v>0</v>
      </c>
      <c r="F117" s="118">
        <f>G117+H117</f>
        <v>0</v>
      </c>
      <c r="G117" s="55">
        <f>COUNTIF(K117:AN117,"W")</f>
        <v>0</v>
      </c>
      <c r="H117" s="55">
        <f>COUNTIF(K117:AN117,"L")</f>
        <v>0</v>
      </c>
      <c r="I117" s="225">
        <f>G117-H117</f>
        <v>0</v>
      </c>
      <c r="J117" s="221" t="e">
        <f>SUM(G117/F117%)</f>
        <v>#DIV/0!</v>
      </c>
      <c r="K117" s="226"/>
      <c r="L117" s="226"/>
      <c r="M117" s="226"/>
      <c r="N117" s="226"/>
      <c r="O117" s="226"/>
      <c r="P117" s="226"/>
      <c r="Q117" s="226"/>
      <c r="R117" s="226"/>
      <c r="S117" s="226"/>
      <c r="T117" s="226" t="s">
        <v>295</v>
      </c>
      <c r="U117" s="226"/>
      <c r="V117" s="226"/>
      <c r="W117" s="226"/>
      <c r="X117" s="226"/>
      <c r="Y117" s="227"/>
      <c r="Z117" s="226"/>
      <c r="AA117" s="249"/>
      <c r="AB117" s="226"/>
      <c r="AC117" s="226"/>
      <c r="AD117" s="226"/>
      <c r="AE117" s="226"/>
      <c r="AF117" s="226"/>
      <c r="AG117" s="226"/>
      <c r="AH117" s="226"/>
      <c r="AI117" s="226" t="s">
        <v>295</v>
      </c>
      <c r="AJ117" s="226"/>
      <c r="AK117" s="226"/>
      <c r="AL117" s="226"/>
      <c r="AM117" s="226"/>
      <c r="AN117" s="227"/>
      <c r="AO117" s="108"/>
      <c r="AP117" s="105" t="s">
        <v>113</v>
      </c>
      <c r="AQ117" s="105" t="s">
        <v>2</v>
      </c>
      <c r="AR117" s="4"/>
      <c r="AS117" s="76"/>
      <c r="AT117" s="4"/>
      <c r="AU117" s="2"/>
      <c r="AV117" s="76"/>
      <c r="AW117" s="4"/>
      <c r="AX117" s="76"/>
    </row>
    <row r="118" spans="1:50" ht="24.75" customHeight="1">
      <c r="A118" s="105" t="s">
        <v>158</v>
      </c>
      <c r="B118" s="105" t="s">
        <v>2</v>
      </c>
      <c r="C118" s="208">
        <v>34</v>
      </c>
      <c r="D118" s="200">
        <v>26</v>
      </c>
      <c r="E118" s="120">
        <f>I118*0.66</f>
        <v>-7.260000000000001</v>
      </c>
      <c r="F118" s="118">
        <f>G118+H118</f>
        <v>23</v>
      </c>
      <c r="G118" s="55">
        <f>COUNTIF(K118:AN118,"W")</f>
        <v>6</v>
      </c>
      <c r="H118" s="55">
        <f>COUNTIF(K118:AN118,"L")</f>
        <v>17</v>
      </c>
      <c r="I118" s="225">
        <f>G118-H118</f>
        <v>-11</v>
      </c>
      <c r="J118" s="221">
        <f>SUM(G118/F118%)</f>
        <v>26.08695652173913</v>
      </c>
      <c r="K118" s="226" t="s">
        <v>10</v>
      </c>
      <c r="L118" s="226" t="s">
        <v>11</v>
      </c>
      <c r="M118" s="226" t="s">
        <v>11</v>
      </c>
      <c r="N118" s="226" t="s">
        <v>11</v>
      </c>
      <c r="O118" s="226" t="s">
        <v>10</v>
      </c>
      <c r="P118" s="226" t="s">
        <v>10</v>
      </c>
      <c r="Q118" s="226" t="s">
        <v>11</v>
      </c>
      <c r="R118" s="226" t="s">
        <v>11</v>
      </c>
      <c r="S118" s="226" t="s">
        <v>11</v>
      </c>
      <c r="T118" s="226" t="s">
        <v>295</v>
      </c>
      <c r="U118" s="226" t="s">
        <v>10</v>
      </c>
      <c r="V118" s="226" t="s">
        <v>11</v>
      </c>
      <c r="W118" s="226" t="s">
        <v>11</v>
      </c>
      <c r="X118" s="226" t="s">
        <v>10</v>
      </c>
      <c r="Y118" s="227"/>
      <c r="Z118" s="226" t="s">
        <v>10</v>
      </c>
      <c r="AA118" s="249"/>
      <c r="AB118" s="226" t="s">
        <v>11</v>
      </c>
      <c r="AC118" s="226" t="s">
        <v>11</v>
      </c>
      <c r="AD118" s="226" t="s">
        <v>11</v>
      </c>
      <c r="AE118" s="226" t="s">
        <v>11</v>
      </c>
      <c r="AF118" s="226" t="s">
        <v>11</v>
      </c>
      <c r="AG118" s="226"/>
      <c r="AH118" s="226" t="s">
        <v>11</v>
      </c>
      <c r="AI118" s="226" t="s">
        <v>295</v>
      </c>
      <c r="AJ118" s="226" t="s">
        <v>11</v>
      </c>
      <c r="AK118" s="226" t="s">
        <v>11</v>
      </c>
      <c r="AL118" s="226" t="s">
        <v>11</v>
      </c>
      <c r="AM118" s="226"/>
      <c r="AN118" s="227"/>
      <c r="AO118" s="108"/>
      <c r="AP118" s="105" t="s">
        <v>158</v>
      </c>
      <c r="AQ118" s="105" t="s">
        <v>2</v>
      </c>
      <c r="AR118" s="4"/>
      <c r="AS118" s="76"/>
      <c r="AT118" s="4"/>
      <c r="AU118" s="2"/>
      <c r="AV118" s="76"/>
      <c r="AW118" s="4"/>
      <c r="AX118" s="76"/>
    </row>
    <row r="119" spans="1:50" ht="24.75" customHeight="1">
      <c r="A119" s="105" t="s">
        <v>114</v>
      </c>
      <c r="B119" s="105" t="s">
        <v>2</v>
      </c>
      <c r="C119" s="208">
        <v>8</v>
      </c>
      <c r="D119" s="200">
        <v>12.666666666666666</v>
      </c>
      <c r="E119" s="120">
        <f>I119*0.66</f>
        <v>0</v>
      </c>
      <c r="F119" s="118">
        <f>G119+H119</f>
        <v>2</v>
      </c>
      <c r="G119" s="55">
        <f>COUNTIF(K119:AN119,"W")</f>
        <v>1</v>
      </c>
      <c r="H119" s="55">
        <f>COUNTIF(K119:AN119,"L")</f>
        <v>1</v>
      </c>
      <c r="I119" s="225">
        <f>G119-H119</f>
        <v>0</v>
      </c>
      <c r="J119" s="221">
        <f>SUM(G119/F119%)</f>
        <v>50</v>
      </c>
      <c r="K119" s="226"/>
      <c r="L119" s="226" t="s">
        <v>11</v>
      </c>
      <c r="M119" s="226" t="s">
        <v>10</v>
      </c>
      <c r="N119" s="226"/>
      <c r="O119" s="226"/>
      <c r="P119" s="226"/>
      <c r="Q119" s="226"/>
      <c r="R119" s="226"/>
      <c r="S119" s="226"/>
      <c r="T119" s="226" t="s">
        <v>295</v>
      </c>
      <c r="U119" s="226"/>
      <c r="V119" s="226"/>
      <c r="W119" s="226"/>
      <c r="X119" s="226"/>
      <c r="Y119" s="227"/>
      <c r="Z119" s="226"/>
      <c r="AA119" s="249"/>
      <c r="AB119" s="226"/>
      <c r="AC119" s="226"/>
      <c r="AD119" s="226"/>
      <c r="AE119" s="226"/>
      <c r="AF119" s="226"/>
      <c r="AG119" s="226"/>
      <c r="AH119" s="226"/>
      <c r="AI119" s="226" t="s">
        <v>295</v>
      </c>
      <c r="AJ119" s="226"/>
      <c r="AK119" s="226"/>
      <c r="AL119" s="226"/>
      <c r="AM119" s="226"/>
      <c r="AN119" s="227"/>
      <c r="AO119" s="108"/>
      <c r="AP119" s="105" t="s">
        <v>114</v>
      </c>
      <c r="AQ119" s="105" t="s">
        <v>2</v>
      </c>
      <c r="AR119" s="4"/>
      <c r="AS119" s="76"/>
      <c r="AT119" s="4"/>
      <c r="AU119" s="2"/>
      <c r="AV119" s="76"/>
      <c r="AW119" s="4"/>
      <c r="AX119" s="76"/>
    </row>
    <row r="120" spans="1:50" ht="24.75" customHeight="1">
      <c r="A120" s="105" t="s">
        <v>181</v>
      </c>
      <c r="B120" s="105" t="s">
        <v>2</v>
      </c>
      <c r="C120" s="208">
        <v>10</v>
      </c>
      <c r="D120" s="200">
        <v>15</v>
      </c>
      <c r="E120" s="120">
        <f>I120*0.66</f>
        <v>-0.66</v>
      </c>
      <c r="F120" s="118">
        <f>G120+H120</f>
        <v>1</v>
      </c>
      <c r="G120" s="55">
        <f>COUNTIF(K120:AN120,"W")</f>
        <v>0</v>
      </c>
      <c r="H120" s="55">
        <f>COUNTIF(K120:AN120,"L")</f>
        <v>1</v>
      </c>
      <c r="I120" s="225">
        <f>G120-H120</f>
        <v>-1</v>
      </c>
      <c r="J120" s="221">
        <f>SUM(G120/F120%)</f>
        <v>0</v>
      </c>
      <c r="K120" s="226" t="s">
        <v>11</v>
      </c>
      <c r="L120" s="226"/>
      <c r="M120" s="226"/>
      <c r="N120" s="226"/>
      <c r="O120" s="226"/>
      <c r="P120" s="226"/>
      <c r="Q120" s="226"/>
      <c r="R120" s="226"/>
      <c r="S120" s="226"/>
      <c r="T120" s="226" t="s">
        <v>295</v>
      </c>
      <c r="U120" s="226"/>
      <c r="V120" s="226"/>
      <c r="W120" s="226"/>
      <c r="X120" s="226"/>
      <c r="Y120" s="227"/>
      <c r="Z120" s="226"/>
      <c r="AA120" s="249"/>
      <c r="AB120" s="226"/>
      <c r="AC120" s="226"/>
      <c r="AD120" s="226"/>
      <c r="AE120" s="226"/>
      <c r="AF120" s="226"/>
      <c r="AG120" s="226"/>
      <c r="AH120" s="226"/>
      <c r="AI120" s="226" t="s">
        <v>295</v>
      </c>
      <c r="AJ120" s="226"/>
      <c r="AK120" s="226"/>
      <c r="AL120" s="226"/>
      <c r="AM120" s="226"/>
      <c r="AN120" s="227"/>
      <c r="AO120" s="108"/>
      <c r="AP120" s="105" t="s">
        <v>181</v>
      </c>
      <c r="AQ120" s="105" t="s">
        <v>2</v>
      </c>
      <c r="AR120" s="4"/>
      <c r="AS120" s="76"/>
      <c r="AT120" s="4"/>
      <c r="AU120" s="2"/>
      <c r="AV120" s="76"/>
      <c r="AW120" s="4"/>
      <c r="AX120" s="76"/>
    </row>
    <row r="121" spans="1:50" ht="24.75" customHeight="1">
      <c r="A121" s="105" t="s">
        <v>197</v>
      </c>
      <c r="B121" s="105" t="s">
        <v>2</v>
      </c>
      <c r="C121" s="208">
        <v>28</v>
      </c>
      <c r="D121" s="200">
        <v>30</v>
      </c>
      <c r="E121" s="120">
        <f>I121*0.66</f>
        <v>-0.66</v>
      </c>
      <c r="F121" s="118">
        <f>G121+H121</f>
        <v>1</v>
      </c>
      <c r="G121" s="55">
        <f>COUNTIF(K121:AN121,"W")</f>
        <v>0</v>
      </c>
      <c r="H121" s="55">
        <f>COUNTIF(K121:AN121,"L")</f>
        <v>1</v>
      </c>
      <c r="I121" s="225">
        <f>G121-H121</f>
        <v>-1</v>
      </c>
      <c r="J121" s="221">
        <f>SUM(G121/F121%)</f>
        <v>0</v>
      </c>
      <c r="K121" s="226" t="s">
        <v>11</v>
      </c>
      <c r="L121" s="226"/>
      <c r="M121" s="226"/>
      <c r="N121" s="226"/>
      <c r="O121" s="226"/>
      <c r="P121" s="226"/>
      <c r="Q121" s="226"/>
      <c r="R121" s="226"/>
      <c r="S121" s="226"/>
      <c r="T121" s="226" t="s">
        <v>295</v>
      </c>
      <c r="U121" s="226"/>
      <c r="V121" s="226"/>
      <c r="W121" s="226"/>
      <c r="X121" s="226"/>
      <c r="Y121" s="227"/>
      <c r="Z121" s="226"/>
      <c r="AA121" s="249"/>
      <c r="AB121" s="226"/>
      <c r="AC121" s="226"/>
      <c r="AD121" s="226"/>
      <c r="AE121" s="226"/>
      <c r="AF121" s="226"/>
      <c r="AG121" s="226"/>
      <c r="AH121" s="226"/>
      <c r="AI121" s="226" t="s">
        <v>295</v>
      </c>
      <c r="AJ121" s="226"/>
      <c r="AK121" s="226"/>
      <c r="AL121" s="226"/>
      <c r="AM121" s="226"/>
      <c r="AN121" s="227"/>
      <c r="AO121" s="108"/>
      <c r="AP121" s="105" t="s">
        <v>197</v>
      </c>
      <c r="AQ121" s="105" t="s">
        <v>2</v>
      </c>
      <c r="AR121" s="4"/>
      <c r="AS121" s="76"/>
      <c r="AT121" s="4"/>
      <c r="AU121" s="2"/>
      <c r="AV121" s="76"/>
      <c r="AW121" s="4"/>
      <c r="AX121" s="76"/>
    </row>
    <row r="122" spans="1:50" ht="24.75" customHeight="1">
      <c r="A122" s="105" t="s">
        <v>115</v>
      </c>
      <c r="B122" s="105" t="s">
        <v>2</v>
      </c>
      <c r="C122" s="208">
        <v>23</v>
      </c>
      <c r="D122" s="200">
        <v>20.25</v>
      </c>
      <c r="E122" s="120">
        <f>I122*0.66</f>
        <v>1.98</v>
      </c>
      <c r="F122" s="118">
        <f>G122+H122</f>
        <v>25</v>
      </c>
      <c r="G122" s="55">
        <f>COUNTIF(K122:AN122,"W")</f>
        <v>14</v>
      </c>
      <c r="H122" s="55">
        <f>COUNTIF(K122:AN122,"L")</f>
        <v>11</v>
      </c>
      <c r="I122" s="225">
        <f>G122-H122</f>
        <v>3</v>
      </c>
      <c r="J122" s="221">
        <f>SUM(G122/F122%)</f>
        <v>56</v>
      </c>
      <c r="K122" s="226"/>
      <c r="L122" s="226" t="s">
        <v>10</v>
      </c>
      <c r="M122" s="226" t="s">
        <v>10</v>
      </c>
      <c r="N122" s="226" t="s">
        <v>11</v>
      </c>
      <c r="O122" s="226" t="s">
        <v>10</v>
      </c>
      <c r="P122" s="226" t="s">
        <v>10</v>
      </c>
      <c r="Q122" s="226" t="s">
        <v>11</v>
      </c>
      <c r="R122" s="226" t="s">
        <v>10</v>
      </c>
      <c r="S122" s="226" t="s">
        <v>11</v>
      </c>
      <c r="T122" s="226" t="s">
        <v>295</v>
      </c>
      <c r="U122" s="226" t="s">
        <v>10</v>
      </c>
      <c r="V122" s="226" t="s">
        <v>11</v>
      </c>
      <c r="W122" s="226" t="s">
        <v>11</v>
      </c>
      <c r="X122" s="226" t="s">
        <v>11</v>
      </c>
      <c r="Y122" s="227" t="s">
        <v>11</v>
      </c>
      <c r="Z122" s="226"/>
      <c r="AA122" s="249"/>
      <c r="AB122" s="226" t="s">
        <v>11</v>
      </c>
      <c r="AC122" s="226" t="s">
        <v>10</v>
      </c>
      <c r="AD122" s="226" t="s">
        <v>11</v>
      </c>
      <c r="AE122" s="226" t="s">
        <v>10</v>
      </c>
      <c r="AF122" s="226" t="s">
        <v>10</v>
      </c>
      <c r="AG122" s="226" t="s">
        <v>10</v>
      </c>
      <c r="AH122" s="226" t="s">
        <v>10</v>
      </c>
      <c r="AI122" s="226" t="s">
        <v>295</v>
      </c>
      <c r="AJ122" s="226" t="s">
        <v>11</v>
      </c>
      <c r="AK122" s="226" t="s">
        <v>11</v>
      </c>
      <c r="AL122" s="226" t="s">
        <v>10</v>
      </c>
      <c r="AM122" s="226" t="s">
        <v>10</v>
      </c>
      <c r="AN122" s="227" t="s">
        <v>10</v>
      </c>
      <c r="AO122" s="108"/>
      <c r="AP122" s="105" t="s">
        <v>115</v>
      </c>
      <c r="AQ122" s="105" t="s">
        <v>2</v>
      </c>
      <c r="AR122" s="4"/>
      <c r="AS122" s="76"/>
      <c r="AT122" s="4"/>
      <c r="AU122" s="2"/>
      <c r="AV122" s="76"/>
      <c r="AW122" s="4"/>
      <c r="AX122" s="76"/>
    </row>
    <row r="123" spans="1:50" ht="24.75" customHeight="1">
      <c r="A123" s="237" t="s">
        <v>314</v>
      </c>
      <c r="B123" s="105" t="s">
        <v>2</v>
      </c>
      <c r="C123" s="208">
        <v>26</v>
      </c>
      <c r="D123" s="200">
        <v>20.25</v>
      </c>
      <c r="E123" s="120">
        <f>I123*0.66</f>
        <v>-1.32</v>
      </c>
      <c r="F123" s="118">
        <f>G123+H123</f>
        <v>2</v>
      </c>
      <c r="G123" s="55">
        <f>COUNTIF(K123:AN123,"W")</f>
        <v>0</v>
      </c>
      <c r="H123" s="55">
        <f>COUNTIF(K123:AN123,"L")</f>
        <v>2</v>
      </c>
      <c r="I123" s="225">
        <f>G123-H123</f>
        <v>-2</v>
      </c>
      <c r="J123" s="221">
        <f>SUM(G123/F123%)</f>
        <v>0</v>
      </c>
      <c r="K123" s="226"/>
      <c r="L123" s="226"/>
      <c r="M123" s="226"/>
      <c r="N123" s="226"/>
      <c r="O123" s="226" t="s">
        <v>11</v>
      </c>
      <c r="P123" s="226" t="s">
        <v>11</v>
      </c>
      <c r="Q123" s="226"/>
      <c r="R123" s="226"/>
      <c r="S123" s="226"/>
      <c r="T123" s="226" t="s">
        <v>295</v>
      </c>
      <c r="U123" s="226"/>
      <c r="V123" s="226"/>
      <c r="W123" s="226"/>
      <c r="X123" s="226"/>
      <c r="Y123" s="227"/>
      <c r="Z123" s="226"/>
      <c r="AA123" s="249"/>
      <c r="AB123" s="226"/>
      <c r="AC123" s="226"/>
      <c r="AD123" s="226"/>
      <c r="AE123" s="226"/>
      <c r="AF123" s="226"/>
      <c r="AG123" s="226"/>
      <c r="AH123" s="226"/>
      <c r="AI123" s="226" t="s">
        <v>295</v>
      </c>
      <c r="AJ123" s="226"/>
      <c r="AK123" s="226"/>
      <c r="AL123" s="226"/>
      <c r="AM123" s="226"/>
      <c r="AN123" s="227"/>
      <c r="AO123" s="108"/>
      <c r="AP123" s="237" t="s">
        <v>314</v>
      </c>
      <c r="AQ123" s="105" t="s">
        <v>2</v>
      </c>
      <c r="AR123" s="4"/>
      <c r="AS123" s="76"/>
      <c r="AT123" s="4"/>
      <c r="AU123" s="2"/>
      <c r="AV123" s="76"/>
      <c r="AW123" s="4"/>
      <c r="AX123" s="76"/>
    </row>
    <row r="124" spans="1:50" ht="24.75" customHeight="1">
      <c r="A124" s="237" t="s">
        <v>296</v>
      </c>
      <c r="B124" s="105" t="s">
        <v>2</v>
      </c>
      <c r="C124" s="208">
        <v>15</v>
      </c>
      <c r="D124" s="200">
        <v>20.25</v>
      </c>
      <c r="E124" s="120">
        <f>I124*0.66</f>
        <v>0.66</v>
      </c>
      <c r="F124" s="118">
        <f>G124+H124</f>
        <v>1</v>
      </c>
      <c r="G124" s="55">
        <f>COUNTIF(K124:AN124,"W")</f>
        <v>1</v>
      </c>
      <c r="H124" s="55">
        <f>COUNTIF(K124:AN124,"L")</f>
        <v>0</v>
      </c>
      <c r="I124" s="225">
        <f>G124-H124</f>
        <v>1</v>
      </c>
      <c r="J124" s="221">
        <f>SUM(G124/F124%)</f>
        <v>100</v>
      </c>
      <c r="K124" s="226"/>
      <c r="L124" s="226" t="s">
        <v>10</v>
      </c>
      <c r="M124" s="226"/>
      <c r="N124" s="226"/>
      <c r="O124" s="226"/>
      <c r="P124" s="226"/>
      <c r="Q124" s="226"/>
      <c r="R124" s="226"/>
      <c r="S124" s="226"/>
      <c r="T124" s="226" t="s">
        <v>295</v>
      </c>
      <c r="U124" s="226"/>
      <c r="V124" s="226"/>
      <c r="W124" s="226"/>
      <c r="X124" s="226"/>
      <c r="Y124" s="227"/>
      <c r="Z124" s="226"/>
      <c r="AA124" s="249"/>
      <c r="AB124" s="226"/>
      <c r="AC124" s="226"/>
      <c r="AD124" s="226"/>
      <c r="AE124" s="226"/>
      <c r="AF124" s="226"/>
      <c r="AG124" s="226"/>
      <c r="AH124" s="226"/>
      <c r="AI124" s="226" t="s">
        <v>295</v>
      </c>
      <c r="AJ124" s="226"/>
      <c r="AK124" s="226"/>
      <c r="AL124" s="226"/>
      <c r="AM124" s="226"/>
      <c r="AN124" s="227"/>
      <c r="AO124" s="108"/>
      <c r="AP124" s="237" t="s">
        <v>296</v>
      </c>
      <c r="AQ124" s="105" t="s">
        <v>2</v>
      </c>
      <c r="AR124" s="4"/>
      <c r="AS124" s="76"/>
      <c r="AT124" s="4"/>
      <c r="AU124" s="2"/>
      <c r="AV124" s="76"/>
      <c r="AW124" s="4"/>
      <c r="AX124" s="76"/>
    </row>
    <row r="125" spans="1:50" ht="24.75" customHeight="1">
      <c r="A125" s="105" t="s">
        <v>309</v>
      </c>
      <c r="B125" s="105" t="s">
        <v>2</v>
      </c>
      <c r="C125" s="208">
        <v>0</v>
      </c>
      <c r="D125" s="200">
        <v>15</v>
      </c>
      <c r="E125" s="120">
        <f>I125*0.66</f>
        <v>0.66</v>
      </c>
      <c r="F125" s="118">
        <f>G125+H125</f>
        <v>1</v>
      </c>
      <c r="G125" s="55">
        <f>COUNTIF(K125:AN125,"W")</f>
        <v>1</v>
      </c>
      <c r="H125" s="55">
        <f>COUNTIF(K125:AN125,"L")</f>
        <v>0</v>
      </c>
      <c r="I125" s="225">
        <f>G125-H125</f>
        <v>1</v>
      </c>
      <c r="J125" s="221">
        <f>SUM(G125/F125%)</f>
        <v>100</v>
      </c>
      <c r="K125" s="226"/>
      <c r="L125" s="226"/>
      <c r="M125" s="226"/>
      <c r="N125" s="226" t="s">
        <v>10</v>
      </c>
      <c r="O125" s="226"/>
      <c r="P125" s="226"/>
      <c r="Q125" s="226"/>
      <c r="R125" s="226"/>
      <c r="S125" s="226"/>
      <c r="T125" s="226" t="s">
        <v>295</v>
      </c>
      <c r="U125" s="226"/>
      <c r="V125" s="226"/>
      <c r="W125" s="226"/>
      <c r="X125" s="226"/>
      <c r="Y125" s="227"/>
      <c r="Z125" s="226"/>
      <c r="AA125" s="249"/>
      <c r="AB125" s="226"/>
      <c r="AC125" s="226"/>
      <c r="AD125" s="226"/>
      <c r="AE125" s="226"/>
      <c r="AF125" s="226"/>
      <c r="AG125" s="226"/>
      <c r="AH125" s="226"/>
      <c r="AI125" s="226" t="s">
        <v>295</v>
      </c>
      <c r="AJ125" s="226"/>
      <c r="AK125" s="226"/>
      <c r="AL125" s="226"/>
      <c r="AM125" s="226"/>
      <c r="AN125" s="227"/>
      <c r="AO125" s="108"/>
      <c r="AP125" s="105" t="s">
        <v>309</v>
      </c>
      <c r="AQ125" s="105" t="s">
        <v>2</v>
      </c>
      <c r="AR125" s="4"/>
      <c r="AS125" s="76"/>
      <c r="AT125" s="4"/>
      <c r="AU125" s="2"/>
      <c r="AV125" s="76"/>
      <c r="AW125" s="4"/>
      <c r="AX125" s="76"/>
    </row>
    <row r="126" spans="1:50" ht="24.75" customHeight="1">
      <c r="A126" s="246" t="s">
        <v>191</v>
      </c>
      <c r="B126" s="246" t="s">
        <v>2</v>
      </c>
      <c r="C126" s="208">
        <v>20</v>
      </c>
      <c r="D126" s="200">
        <v>15</v>
      </c>
      <c r="E126" s="120">
        <f>I126*0.66</f>
        <v>-7.260000000000001</v>
      </c>
      <c r="F126" s="118">
        <f>G126+H126</f>
        <v>19</v>
      </c>
      <c r="G126" s="55">
        <f>COUNTIF(K126:AN126,"W")</f>
        <v>4</v>
      </c>
      <c r="H126" s="55">
        <f>COUNTIF(K126:AN126,"L")</f>
        <v>15</v>
      </c>
      <c r="I126" s="225">
        <f>G126-H126</f>
        <v>-11</v>
      </c>
      <c r="J126" s="221">
        <f>SUM(G126/F126%)</f>
        <v>21.05263157894737</v>
      </c>
      <c r="K126" s="226"/>
      <c r="L126" s="226" t="s">
        <v>11</v>
      </c>
      <c r="M126" s="226" t="s">
        <v>11</v>
      </c>
      <c r="N126" s="226" t="s">
        <v>11</v>
      </c>
      <c r="O126" s="226"/>
      <c r="P126" s="226"/>
      <c r="Q126" s="226" t="s">
        <v>11</v>
      </c>
      <c r="R126" s="226" t="s">
        <v>11</v>
      </c>
      <c r="S126" s="226" t="s">
        <v>11</v>
      </c>
      <c r="T126" s="226" t="s">
        <v>295</v>
      </c>
      <c r="U126" s="226" t="s">
        <v>11</v>
      </c>
      <c r="V126" s="226" t="s">
        <v>10</v>
      </c>
      <c r="W126" s="226" t="s">
        <v>10</v>
      </c>
      <c r="X126" s="226" t="s">
        <v>11</v>
      </c>
      <c r="Y126" s="227" t="s">
        <v>10</v>
      </c>
      <c r="Z126" s="226"/>
      <c r="AA126" s="249"/>
      <c r="AB126" s="226" t="s">
        <v>11</v>
      </c>
      <c r="AC126" s="226" t="s">
        <v>11</v>
      </c>
      <c r="AD126" s="226" t="s">
        <v>10</v>
      </c>
      <c r="AE126" s="226" t="s">
        <v>11</v>
      </c>
      <c r="AF126" s="226"/>
      <c r="AG126" s="226"/>
      <c r="AH126" s="226"/>
      <c r="AI126" s="226" t="s">
        <v>295</v>
      </c>
      <c r="AJ126" s="226"/>
      <c r="AK126" s="226" t="s">
        <v>11</v>
      </c>
      <c r="AL126" s="226" t="s">
        <v>11</v>
      </c>
      <c r="AM126" s="226" t="s">
        <v>11</v>
      </c>
      <c r="AN126" s="227" t="s">
        <v>11</v>
      </c>
      <c r="AO126" s="108"/>
      <c r="AP126" s="246" t="s">
        <v>191</v>
      </c>
      <c r="AQ126" s="246" t="s">
        <v>2</v>
      </c>
      <c r="AR126" s="4"/>
      <c r="AS126" s="76"/>
      <c r="AT126" s="4"/>
      <c r="AU126" s="2"/>
      <c r="AV126" s="76"/>
      <c r="AW126" s="4"/>
      <c r="AX126" s="76"/>
    </row>
    <row r="127" spans="1:50" ht="24.75" customHeight="1">
      <c r="A127" s="105" t="s">
        <v>116</v>
      </c>
      <c r="B127" s="105" t="s">
        <v>2</v>
      </c>
      <c r="C127" s="208">
        <v>26</v>
      </c>
      <c r="D127" s="200">
        <v>21.666666666666668</v>
      </c>
      <c r="E127" s="120">
        <f>I127*0.66</f>
        <v>-6.6000000000000005</v>
      </c>
      <c r="F127" s="118">
        <f>G127+H127</f>
        <v>22</v>
      </c>
      <c r="G127" s="55">
        <f>COUNTIF(K127:AN127,"W")</f>
        <v>6</v>
      </c>
      <c r="H127" s="55">
        <f>COUNTIF(K127:AN127,"L")</f>
        <v>16</v>
      </c>
      <c r="I127" s="225">
        <f>G127-H127</f>
        <v>-10</v>
      </c>
      <c r="J127" s="221">
        <f>SUM(G127/F127%)</f>
        <v>27.272727272727273</v>
      </c>
      <c r="K127" s="226"/>
      <c r="L127" s="226"/>
      <c r="M127" s="226"/>
      <c r="N127" s="226" t="s">
        <v>10</v>
      </c>
      <c r="O127" s="226" t="s">
        <v>11</v>
      </c>
      <c r="P127" s="226" t="s">
        <v>11</v>
      </c>
      <c r="Q127" s="226" t="s">
        <v>11</v>
      </c>
      <c r="R127" s="226" t="s">
        <v>10</v>
      </c>
      <c r="S127" s="226" t="s">
        <v>10</v>
      </c>
      <c r="T127" s="226" t="s">
        <v>295</v>
      </c>
      <c r="U127" s="226" t="s">
        <v>11</v>
      </c>
      <c r="V127" s="226" t="s">
        <v>11</v>
      </c>
      <c r="W127" s="226" t="s">
        <v>10</v>
      </c>
      <c r="X127" s="226" t="s">
        <v>11</v>
      </c>
      <c r="Y127" s="227" t="s">
        <v>11</v>
      </c>
      <c r="Z127" s="226"/>
      <c r="AA127" s="249"/>
      <c r="AB127" s="226" t="s">
        <v>11</v>
      </c>
      <c r="AC127" s="226" t="s">
        <v>11</v>
      </c>
      <c r="AD127" s="226" t="s">
        <v>11</v>
      </c>
      <c r="AE127" s="226" t="s">
        <v>10</v>
      </c>
      <c r="AF127" s="226" t="s">
        <v>11</v>
      </c>
      <c r="AG127" s="226" t="s">
        <v>11</v>
      </c>
      <c r="AH127" s="226" t="s">
        <v>11</v>
      </c>
      <c r="AI127" s="226" t="s">
        <v>295</v>
      </c>
      <c r="AJ127" s="226" t="s">
        <v>10</v>
      </c>
      <c r="AK127" s="226"/>
      <c r="AL127" s="226" t="s">
        <v>11</v>
      </c>
      <c r="AM127" s="226" t="s">
        <v>11</v>
      </c>
      <c r="AN127" s="227" t="s">
        <v>11</v>
      </c>
      <c r="AO127" s="108"/>
      <c r="AP127" s="105" t="s">
        <v>116</v>
      </c>
      <c r="AQ127" s="105" t="s">
        <v>2</v>
      </c>
      <c r="AR127" s="4"/>
      <c r="AS127" s="76"/>
      <c r="AT127" s="4"/>
      <c r="AU127" s="2"/>
      <c r="AV127" s="76"/>
      <c r="AW127" s="4"/>
      <c r="AX127" s="76"/>
    </row>
    <row r="128" spans="1:50" ht="24.75" customHeight="1">
      <c r="A128" s="105" t="s">
        <v>192</v>
      </c>
      <c r="B128" s="105" t="s">
        <v>2</v>
      </c>
      <c r="C128" s="208">
        <v>25</v>
      </c>
      <c r="D128" s="200">
        <v>25</v>
      </c>
      <c r="E128" s="121">
        <f>I128*0.66</f>
        <v>0</v>
      </c>
      <c r="F128" s="118">
        <f>G128+H128</f>
        <v>0</v>
      </c>
      <c r="G128" s="55">
        <f>COUNTIF(K128:AN128,"W")</f>
        <v>0</v>
      </c>
      <c r="H128" s="55">
        <f>COUNTIF(K128:AN128,"L")</f>
        <v>0</v>
      </c>
      <c r="I128" s="225">
        <f>G128-H128</f>
        <v>0</v>
      </c>
      <c r="J128" s="221" t="e">
        <f>SUM(G128/F128%)</f>
        <v>#DIV/0!</v>
      </c>
      <c r="K128" s="226"/>
      <c r="L128" s="226"/>
      <c r="M128" s="226"/>
      <c r="N128" s="226"/>
      <c r="O128" s="226"/>
      <c r="P128" s="226"/>
      <c r="Q128" s="226"/>
      <c r="R128" s="226"/>
      <c r="S128" s="226"/>
      <c r="T128" s="226" t="s">
        <v>295</v>
      </c>
      <c r="U128" s="226"/>
      <c r="V128" s="226"/>
      <c r="W128" s="226"/>
      <c r="X128" s="226"/>
      <c r="Y128" s="227"/>
      <c r="Z128" s="226"/>
      <c r="AA128" s="249"/>
      <c r="AB128" s="226"/>
      <c r="AC128" s="226"/>
      <c r="AD128" s="226"/>
      <c r="AE128" s="226"/>
      <c r="AF128" s="226"/>
      <c r="AG128" s="226"/>
      <c r="AH128" s="226"/>
      <c r="AI128" s="226" t="s">
        <v>295</v>
      </c>
      <c r="AJ128" s="226"/>
      <c r="AK128" s="226"/>
      <c r="AL128" s="226"/>
      <c r="AM128" s="226"/>
      <c r="AN128" s="227"/>
      <c r="AO128" s="108"/>
      <c r="AP128" s="105" t="s">
        <v>192</v>
      </c>
      <c r="AQ128" s="105" t="s">
        <v>2</v>
      </c>
      <c r="AR128" s="4"/>
      <c r="AS128" s="76"/>
      <c r="AT128" s="4"/>
      <c r="AU128" s="2"/>
      <c r="AV128" s="76"/>
      <c r="AW128" s="4"/>
      <c r="AX128" s="76"/>
    </row>
    <row r="129" spans="1:50" ht="24.75" customHeight="1">
      <c r="A129" s="105" t="s">
        <v>189</v>
      </c>
      <c r="B129" s="105" t="s">
        <v>2</v>
      </c>
      <c r="C129" s="208">
        <v>10</v>
      </c>
      <c r="D129" s="200">
        <v>15</v>
      </c>
      <c r="E129" s="120">
        <f>I129*0.66</f>
        <v>-1.32</v>
      </c>
      <c r="F129" s="118">
        <f>G129+H129</f>
        <v>2</v>
      </c>
      <c r="G129" s="55">
        <f>COUNTIF(K129:AN129,"W")</f>
        <v>0</v>
      </c>
      <c r="H129" s="55">
        <f>COUNTIF(K129:AN129,"L")</f>
        <v>2</v>
      </c>
      <c r="I129" s="225">
        <f>G129-H129</f>
        <v>-2</v>
      </c>
      <c r="J129" s="221">
        <f>SUM(G129/F129%)</f>
        <v>0</v>
      </c>
      <c r="K129" s="226"/>
      <c r="L129" s="226"/>
      <c r="M129" s="226"/>
      <c r="N129" s="226"/>
      <c r="O129" s="226"/>
      <c r="P129" s="226"/>
      <c r="Q129" s="226"/>
      <c r="R129" s="226"/>
      <c r="S129" s="226"/>
      <c r="T129" s="226" t="s">
        <v>295</v>
      </c>
      <c r="U129" s="226"/>
      <c r="V129" s="226"/>
      <c r="W129" s="226"/>
      <c r="X129" s="226"/>
      <c r="Y129" s="227" t="s">
        <v>11</v>
      </c>
      <c r="Z129" s="226" t="s">
        <v>11</v>
      </c>
      <c r="AA129" s="249"/>
      <c r="AB129" s="226"/>
      <c r="AC129" s="226"/>
      <c r="AD129" s="226"/>
      <c r="AE129" s="226"/>
      <c r="AF129" s="226"/>
      <c r="AG129" s="226"/>
      <c r="AH129" s="226"/>
      <c r="AI129" s="226" t="s">
        <v>295</v>
      </c>
      <c r="AJ129" s="226"/>
      <c r="AK129" s="226"/>
      <c r="AL129" s="226"/>
      <c r="AM129" s="226"/>
      <c r="AN129" s="227"/>
      <c r="AO129" s="108"/>
      <c r="AP129" s="105" t="s">
        <v>189</v>
      </c>
      <c r="AQ129" s="105" t="s">
        <v>2</v>
      </c>
      <c r="AR129" s="4"/>
      <c r="AS129" s="76"/>
      <c r="AT129" s="4"/>
      <c r="AU129" s="2"/>
      <c r="AV129" s="76"/>
      <c r="AW129" s="4"/>
      <c r="AX129" s="76"/>
    </row>
    <row r="130" spans="1:50" ht="24.75" customHeight="1">
      <c r="A130" s="105" t="s">
        <v>169</v>
      </c>
      <c r="B130" s="105" t="s">
        <v>2</v>
      </c>
      <c r="C130" s="208">
        <v>30</v>
      </c>
      <c r="D130" s="200">
        <v>26.333333333333332</v>
      </c>
      <c r="E130" s="120">
        <f>I130*0.66</f>
        <v>0</v>
      </c>
      <c r="F130" s="118">
        <f>G130+H130</f>
        <v>0</v>
      </c>
      <c r="G130" s="55">
        <f>COUNTIF(K130:AN130,"W")</f>
        <v>0</v>
      </c>
      <c r="H130" s="55">
        <f>COUNTIF(K130:AN130,"L")</f>
        <v>0</v>
      </c>
      <c r="I130" s="225">
        <f>G130-H130</f>
        <v>0</v>
      </c>
      <c r="J130" s="221" t="e">
        <f>SUM(G130/F130%)</f>
        <v>#DIV/0!</v>
      </c>
      <c r="K130" s="226"/>
      <c r="L130" s="226"/>
      <c r="M130" s="226"/>
      <c r="N130" s="226"/>
      <c r="O130" s="226"/>
      <c r="P130" s="226"/>
      <c r="Q130" s="226"/>
      <c r="R130" s="226"/>
      <c r="S130" s="226"/>
      <c r="T130" s="226" t="s">
        <v>295</v>
      </c>
      <c r="U130" s="226"/>
      <c r="V130" s="226"/>
      <c r="W130" s="226"/>
      <c r="X130" s="226"/>
      <c r="Y130" s="227"/>
      <c r="Z130" s="226"/>
      <c r="AA130" s="249"/>
      <c r="AB130" s="226"/>
      <c r="AC130" s="226"/>
      <c r="AD130" s="226"/>
      <c r="AE130" s="226"/>
      <c r="AF130" s="226"/>
      <c r="AG130" s="226"/>
      <c r="AH130" s="226"/>
      <c r="AI130" s="226" t="s">
        <v>295</v>
      </c>
      <c r="AJ130" s="226"/>
      <c r="AK130" s="226"/>
      <c r="AL130" s="226"/>
      <c r="AM130" s="226"/>
      <c r="AN130" s="227"/>
      <c r="AO130" s="108"/>
      <c r="AP130" s="105" t="s">
        <v>169</v>
      </c>
      <c r="AQ130" s="105" t="s">
        <v>2</v>
      </c>
      <c r="AR130" s="4"/>
      <c r="AS130" s="76"/>
      <c r="AT130" s="4"/>
      <c r="AU130" s="2"/>
      <c r="AV130" s="76"/>
      <c r="AW130" s="4"/>
      <c r="AX130" s="76"/>
    </row>
    <row r="131" spans="1:50" ht="24.75" customHeight="1">
      <c r="A131" s="237" t="s">
        <v>363</v>
      </c>
      <c r="B131" s="105" t="s">
        <v>2</v>
      </c>
      <c r="C131" s="208">
        <v>15</v>
      </c>
      <c r="D131" s="200">
        <v>26.333333333333332</v>
      </c>
      <c r="E131" s="120">
        <f>I131*0.66</f>
        <v>1.32</v>
      </c>
      <c r="F131" s="118">
        <f>G131+H131</f>
        <v>2</v>
      </c>
      <c r="G131" s="55">
        <f>COUNTIF(K131:AN131,"W")</f>
        <v>2</v>
      </c>
      <c r="H131" s="55">
        <f>COUNTIF(K131:AN131,"L")</f>
        <v>0</v>
      </c>
      <c r="I131" s="225">
        <f>G131-H131</f>
        <v>2</v>
      </c>
      <c r="J131" s="221">
        <f>SUM(G131/F131%)</f>
        <v>100</v>
      </c>
      <c r="K131" s="226"/>
      <c r="L131" s="226"/>
      <c r="M131" s="226"/>
      <c r="N131" s="226"/>
      <c r="O131" s="226"/>
      <c r="P131" s="226"/>
      <c r="Q131" s="226"/>
      <c r="R131" s="226"/>
      <c r="S131" s="226"/>
      <c r="T131" s="226" t="s">
        <v>295</v>
      </c>
      <c r="U131" s="226"/>
      <c r="V131" s="226"/>
      <c r="W131" s="226"/>
      <c r="X131" s="226"/>
      <c r="Y131" s="227"/>
      <c r="Z131" s="226"/>
      <c r="AA131" s="249"/>
      <c r="AB131" s="226"/>
      <c r="AC131" s="226"/>
      <c r="AD131" s="226"/>
      <c r="AE131" s="226"/>
      <c r="AF131" s="226" t="s">
        <v>10</v>
      </c>
      <c r="AG131" s="226"/>
      <c r="AH131" s="226"/>
      <c r="AI131" s="226" t="s">
        <v>295</v>
      </c>
      <c r="AJ131" s="226"/>
      <c r="AK131" s="226"/>
      <c r="AL131" s="226"/>
      <c r="AM131" s="226" t="s">
        <v>10</v>
      </c>
      <c r="AN131" s="227"/>
      <c r="AO131" s="108"/>
      <c r="AP131" s="237" t="s">
        <v>363</v>
      </c>
      <c r="AQ131" s="105" t="s">
        <v>2</v>
      </c>
      <c r="AR131" s="4"/>
      <c r="AS131" s="76"/>
      <c r="AT131" s="4"/>
      <c r="AU131" s="2"/>
      <c r="AV131" s="76"/>
      <c r="AW131" s="4"/>
      <c r="AX131" s="76"/>
    </row>
    <row r="132" spans="1:50" ht="24.75" customHeight="1">
      <c r="A132" s="237" t="s">
        <v>357</v>
      </c>
      <c r="B132" s="105" t="s">
        <v>2</v>
      </c>
      <c r="C132" s="208">
        <v>15</v>
      </c>
      <c r="D132" s="200">
        <v>26.333333333333332</v>
      </c>
      <c r="E132" s="120">
        <f>I132*0.66</f>
        <v>-1.32</v>
      </c>
      <c r="F132" s="118">
        <f>G132+H132</f>
        <v>4</v>
      </c>
      <c r="G132" s="55">
        <f>COUNTIF(K132:AN132,"W")</f>
        <v>1</v>
      </c>
      <c r="H132" s="55">
        <f>COUNTIF(K132:AN132,"L")</f>
        <v>3</v>
      </c>
      <c r="I132" s="225">
        <f>G132-H132</f>
        <v>-2</v>
      </c>
      <c r="J132" s="221">
        <f>SUM(G132/F132%)</f>
        <v>25</v>
      </c>
      <c r="K132" s="226"/>
      <c r="L132" s="226"/>
      <c r="M132" s="226"/>
      <c r="N132" s="226"/>
      <c r="O132" s="226"/>
      <c r="P132" s="226"/>
      <c r="Q132" s="226"/>
      <c r="R132" s="226"/>
      <c r="S132" s="226"/>
      <c r="T132" s="226" t="s">
        <v>295</v>
      </c>
      <c r="U132" s="226"/>
      <c r="V132" s="226"/>
      <c r="W132" s="226"/>
      <c r="X132" s="226"/>
      <c r="Y132" s="227"/>
      <c r="Z132" s="226"/>
      <c r="AA132" s="249"/>
      <c r="AB132" s="226"/>
      <c r="AC132" s="226"/>
      <c r="AD132" s="226"/>
      <c r="AE132" s="226"/>
      <c r="AF132" s="226"/>
      <c r="AG132" s="226"/>
      <c r="AH132" s="226" t="s">
        <v>11</v>
      </c>
      <c r="AI132" s="226" t="s">
        <v>295</v>
      </c>
      <c r="AJ132" s="226" t="s">
        <v>11</v>
      </c>
      <c r="AK132" s="226" t="s">
        <v>11</v>
      </c>
      <c r="AL132" s="226"/>
      <c r="AM132" s="226"/>
      <c r="AN132" s="227" t="s">
        <v>10</v>
      </c>
      <c r="AO132" s="108"/>
      <c r="AP132" s="237" t="s">
        <v>357</v>
      </c>
      <c r="AQ132" s="105" t="s">
        <v>2</v>
      </c>
      <c r="AR132" s="4"/>
      <c r="AS132" s="76"/>
      <c r="AT132" s="4"/>
      <c r="AU132" s="2"/>
      <c r="AV132" s="76"/>
      <c r="AW132" s="4"/>
      <c r="AX132" s="76"/>
    </row>
    <row r="133" spans="1:50" ht="24.75" customHeight="1">
      <c r="A133" s="105" t="s">
        <v>117</v>
      </c>
      <c r="B133" s="105" t="s">
        <v>2</v>
      </c>
      <c r="C133" s="208">
        <v>15</v>
      </c>
      <c r="D133" s="200">
        <v>15</v>
      </c>
      <c r="E133" s="120">
        <f>I133*0.66</f>
        <v>0.66</v>
      </c>
      <c r="F133" s="118">
        <f>G133+H133</f>
        <v>21</v>
      </c>
      <c r="G133" s="55">
        <f>COUNTIF(K133:AN133,"W")</f>
        <v>11</v>
      </c>
      <c r="H133" s="55">
        <f>COUNTIF(K133:AN133,"L")</f>
        <v>10</v>
      </c>
      <c r="I133" s="225">
        <f>G133-H133</f>
        <v>1</v>
      </c>
      <c r="J133" s="221">
        <f>SUM(G133/F133%)</f>
        <v>52.38095238095238</v>
      </c>
      <c r="K133" s="226"/>
      <c r="L133" s="226"/>
      <c r="M133" s="226"/>
      <c r="N133" s="226"/>
      <c r="O133" s="226" t="s">
        <v>11</v>
      </c>
      <c r="P133" s="226" t="s">
        <v>11</v>
      </c>
      <c r="Q133" s="226" t="s">
        <v>10</v>
      </c>
      <c r="R133" s="226" t="s">
        <v>11</v>
      </c>
      <c r="S133" s="226" t="s">
        <v>10</v>
      </c>
      <c r="T133" s="226" t="s">
        <v>295</v>
      </c>
      <c r="U133" s="226" t="s">
        <v>11</v>
      </c>
      <c r="V133" s="226" t="s">
        <v>11</v>
      </c>
      <c r="W133" s="226" t="s">
        <v>10</v>
      </c>
      <c r="X133" s="226" t="s">
        <v>11</v>
      </c>
      <c r="Y133" s="227" t="s">
        <v>10</v>
      </c>
      <c r="Z133" s="226"/>
      <c r="AA133" s="249"/>
      <c r="AB133" s="226" t="s">
        <v>11</v>
      </c>
      <c r="AC133" s="226" t="s">
        <v>10</v>
      </c>
      <c r="AD133" s="226" t="s">
        <v>11</v>
      </c>
      <c r="AE133" s="226" t="s">
        <v>10</v>
      </c>
      <c r="AF133" s="226" t="s">
        <v>10</v>
      </c>
      <c r="AG133" s="226" t="s">
        <v>11</v>
      </c>
      <c r="AH133" s="226" t="s">
        <v>10</v>
      </c>
      <c r="AI133" s="226" t="s">
        <v>295</v>
      </c>
      <c r="AJ133" s="226"/>
      <c r="AK133" s="226" t="s">
        <v>10</v>
      </c>
      <c r="AL133" s="226" t="s">
        <v>10</v>
      </c>
      <c r="AM133" s="226" t="s">
        <v>11</v>
      </c>
      <c r="AN133" s="227" t="s">
        <v>10</v>
      </c>
      <c r="AO133" s="108"/>
      <c r="AP133" s="105" t="s">
        <v>117</v>
      </c>
      <c r="AQ133" s="105" t="s">
        <v>2</v>
      </c>
      <c r="AR133" s="4"/>
      <c r="AS133" s="76"/>
      <c r="AT133" s="4"/>
      <c r="AU133" s="2"/>
      <c r="AV133" s="76"/>
      <c r="AW133" s="4"/>
      <c r="AX133" s="76"/>
    </row>
    <row r="134" spans="1:50" ht="24.75" customHeight="1">
      <c r="A134" s="237" t="s">
        <v>300</v>
      </c>
      <c r="B134" s="105" t="s">
        <v>2</v>
      </c>
      <c r="C134" s="208">
        <v>15</v>
      </c>
      <c r="D134" s="200">
        <v>15</v>
      </c>
      <c r="E134" s="120">
        <f>I134*0.66</f>
        <v>0.66</v>
      </c>
      <c r="F134" s="118">
        <f>G134+H134</f>
        <v>1</v>
      </c>
      <c r="G134" s="55">
        <f>COUNTIF(K134:AN134,"W")</f>
        <v>1</v>
      </c>
      <c r="H134" s="55">
        <f>COUNTIF(K134:AN134,"L")</f>
        <v>0</v>
      </c>
      <c r="I134" s="225">
        <f>G134-H134</f>
        <v>1</v>
      </c>
      <c r="J134" s="221">
        <f>SUM(G134/F134%)</f>
        <v>100</v>
      </c>
      <c r="K134" s="226"/>
      <c r="L134" s="226"/>
      <c r="M134" s="226" t="s">
        <v>10</v>
      </c>
      <c r="N134" s="226"/>
      <c r="O134" s="226"/>
      <c r="P134" s="226"/>
      <c r="Q134" s="226"/>
      <c r="R134" s="226"/>
      <c r="S134" s="226"/>
      <c r="T134" s="226" t="s">
        <v>295</v>
      </c>
      <c r="U134" s="226"/>
      <c r="V134" s="226"/>
      <c r="W134" s="226"/>
      <c r="X134" s="226"/>
      <c r="Y134" s="227"/>
      <c r="Z134" s="226"/>
      <c r="AA134" s="249"/>
      <c r="AB134" s="226"/>
      <c r="AC134" s="226"/>
      <c r="AD134" s="226"/>
      <c r="AE134" s="226"/>
      <c r="AF134" s="226"/>
      <c r="AG134" s="226"/>
      <c r="AH134" s="226"/>
      <c r="AI134" s="226" t="s">
        <v>295</v>
      </c>
      <c r="AJ134" s="226"/>
      <c r="AK134" s="226"/>
      <c r="AL134" s="226"/>
      <c r="AM134" s="226"/>
      <c r="AN134" s="227"/>
      <c r="AO134" s="108"/>
      <c r="AP134" s="237" t="s">
        <v>300</v>
      </c>
      <c r="AQ134" s="105" t="s">
        <v>2</v>
      </c>
      <c r="AR134" s="4"/>
      <c r="AS134" s="76"/>
      <c r="AT134" s="4"/>
      <c r="AU134" s="2"/>
      <c r="AV134" s="76"/>
      <c r="AW134" s="4"/>
      <c r="AX134" s="76"/>
    </row>
    <row r="135" spans="1:50" s="154" customFormat="1" ht="24.75" customHeight="1" thickBot="1">
      <c r="A135" s="149" t="s">
        <v>115</v>
      </c>
      <c r="B135" s="149" t="s">
        <v>355</v>
      </c>
      <c r="C135" s="209">
        <v>23</v>
      </c>
      <c r="D135" s="201">
        <v>20.25</v>
      </c>
      <c r="E135" s="146">
        <f>I135*0.66</f>
        <v>0</v>
      </c>
      <c r="F135" s="147">
        <f>G135+H135</f>
        <v>2</v>
      </c>
      <c r="G135" s="148">
        <f>COUNTIF(K135:AN135,"W")</f>
        <v>1</v>
      </c>
      <c r="H135" s="148">
        <f>COUNTIF(K135:AN135,"L")</f>
        <v>1</v>
      </c>
      <c r="I135" s="228">
        <f>G135-H135</f>
        <v>0</v>
      </c>
      <c r="J135" s="229">
        <f>SUM(G135/F135%)</f>
        <v>50</v>
      </c>
      <c r="K135" s="230"/>
      <c r="L135" s="230"/>
      <c r="M135" s="230"/>
      <c r="N135" s="230"/>
      <c r="O135" s="230"/>
      <c r="P135" s="230"/>
      <c r="Q135" s="230"/>
      <c r="R135" s="230"/>
      <c r="S135" s="230"/>
      <c r="T135" s="230" t="s">
        <v>295</v>
      </c>
      <c r="U135" s="230"/>
      <c r="V135" s="230"/>
      <c r="W135" s="230"/>
      <c r="X135" s="230"/>
      <c r="Y135" s="231"/>
      <c r="Z135" s="230"/>
      <c r="AA135" s="250"/>
      <c r="AB135" s="230"/>
      <c r="AC135" s="230"/>
      <c r="AD135" s="230"/>
      <c r="AE135" s="230"/>
      <c r="AF135" s="230"/>
      <c r="AG135" s="230" t="s">
        <v>10</v>
      </c>
      <c r="AH135" s="230"/>
      <c r="AI135" s="230" t="s">
        <v>295</v>
      </c>
      <c r="AJ135" s="230" t="s">
        <v>11</v>
      </c>
      <c r="AK135" s="230"/>
      <c r="AL135" s="230"/>
      <c r="AM135" s="230"/>
      <c r="AN135" s="231"/>
      <c r="AO135" s="150"/>
      <c r="AP135" s="149" t="s">
        <v>115</v>
      </c>
      <c r="AQ135" s="149" t="s">
        <v>355</v>
      </c>
      <c r="AR135" s="151"/>
      <c r="AS135" s="152"/>
      <c r="AT135" s="151"/>
      <c r="AU135" s="153"/>
      <c r="AV135" s="152"/>
      <c r="AW135" s="151"/>
      <c r="AX135" s="152"/>
    </row>
    <row r="136" spans="1:50" ht="24.75" customHeight="1">
      <c r="A136" s="105" t="s">
        <v>178</v>
      </c>
      <c r="B136" s="105" t="s">
        <v>41</v>
      </c>
      <c r="C136" s="208">
        <v>15</v>
      </c>
      <c r="D136" s="200">
        <v>15</v>
      </c>
      <c r="E136" s="120">
        <f>I136*0.66</f>
        <v>0</v>
      </c>
      <c r="F136" s="118">
        <f>G136+H136</f>
        <v>0</v>
      </c>
      <c r="G136" s="55">
        <f>COUNTIF(K136:AN136,"W")</f>
        <v>0</v>
      </c>
      <c r="H136" s="55">
        <f>COUNTIF(K136:AN136,"L")</f>
        <v>0</v>
      </c>
      <c r="I136" s="225">
        <f>G136-H136</f>
        <v>0</v>
      </c>
      <c r="J136" s="221" t="e">
        <f>SUM(G136/F136%)</f>
        <v>#DIV/0!</v>
      </c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7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7" t="s">
        <v>295</v>
      </c>
      <c r="AO136" s="108"/>
      <c r="AP136" s="105" t="s">
        <v>178</v>
      </c>
      <c r="AQ136" s="105" t="s">
        <v>41</v>
      </c>
      <c r="AR136" s="4"/>
      <c r="AS136" s="76"/>
      <c r="AT136" s="4"/>
      <c r="AU136" s="2"/>
      <c r="AV136" s="76"/>
      <c r="AW136" s="76"/>
      <c r="AX136" s="76"/>
    </row>
    <row r="137" spans="1:50" ht="24.75" customHeight="1">
      <c r="A137" s="105" t="s">
        <v>157</v>
      </c>
      <c r="B137" s="105" t="s">
        <v>41</v>
      </c>
      <c r="C137" s="208">
        <v>-1</v>
      </c>
      <c r="D137" s="200">
        <v>-0.33333333333333337</v>
      </c>
      <c r="E137" s="120">
        <f>I137*0.66</f>
        <v>7.260000000000001</v>
      </c>
      <c r="F137" s="118">
        <f>G137+H137</f>
        <v>27</v>
      </c>
      <c r="G137" s="55">
        <f>COUNTIF(K137:AN137,"W")</f>
        <v>19</v>
      </c>
      <c r="H137" s="55">
        <f>COUNTIF(K137:AN137,"L")</f>
        <v>8</v>
      </c>
      <c r="I137" s="225">
        <f>G137-H137</f>
        <v>11</v>
      </c>
      <c r="J137" s="221">
        <f>SUM(G137/F137%)</f>
        <v>70.37037037037037</v>
      </c>
      <c r="K137" s="226" t="s">
        <v>11</v>
      </c>
      <c r="L137" s="226" t="s">
        <v>10</v>
      </c>
      <c r="M137" s="226"/>
      <c r="N137" s="226" t="s">
        <v>10</v>
      </c>
      <c r="O137" s="226" t="s">
        <v>11</v>
      </c>
      <c r="P137" s="226" t="s">
        <v>10</v>
      </c>
      <c r="Q137" s="226" t="s">
        <v>10</v>
      </c>
      <c r="R137" s="226" t="s">
        <v>10</v>
      </c>
      <c r="S137" s="226" t="s">
        <v>10</v>
      </c>
      <c r="T137" s="226" t="s">
        <v>11</v>
      </c>
      <c r="U137" s="226" t="s">
        <v>10</v>
      </c>
      <c r="V137" s="226" t="s">
        <v>10</v>
      </c>
      <c r="W137" s="226" t="s">
        <v>10</v>
      </c>
      <c r="X137" s="226" t="s">
        <v>11</v>
      </c>
      <c r="Y137" s="227"/>
      <c r="Z137" s="226" t="s">
        <v>10</v>
      </c>
      <c r="AA137" s="226" t="s">
        <v>10</v>
      </c>
      <c r="AB137" s="226" t="s">
        <v>11</v>
      </c>
      <c r="AC137" s="226" t="s">
        <v>10</v>
      </c>
      <c r="AD137" s="226" t="s">
        <v>11</v>
      </c>
      <c r="AE137" s="226" t="s">
        <v>10</v>
      </c>
      <c r="AF137" s="226" t="s">
        <v>10</v>
      </c>
      <c r="AG137" s="226" t="s">
        <v>11</v>
      </c>
      <c r="AH137" s="226" t="s">
        <v>11</v>
      </c>
      <c r="AI137" s="226" t="s">
        <v>10</v>
      </c>
      <c r="AJ137" s="226" t="s">
        <v>10</v>
      </c>
      <c r="AK137" s="226" t="s">
        <v>10</v>
      </c>
      <c r="AL137" s="226" t="s">
        <v>10</v>
      </c>
      <c r="AM137" s="226" t="s">
        <v>10</v>
      </c>
      <c r="AN137" s="227" t="s">
        <v>295</v>
      </c>
      <c r="AO137" s="108"/>
      <c r="AP137" s="105" t="s">
        <v>157</v>
      </c>
      <c r="AQ137" s="105" t="s">
        <v>41</v>
      </c>
      <c r="AR137" s="4"/>
      <c r="AS137" s="76"/>
      <c r="AT137" s="4"/>
      <c r="AU137" s="2"/>
      <c r="AV137" s="76"/>
      <c r="AW137" s="76"/>
      <c r="AX137" s="76"/>
    </row>
    <row r="138" spans="1:50" ht="24.75" customHeight="1">
      <c r="A138" s="105" t="s">
        <v>177</v>
      </c>
      <c r="B138" s="105" t="s">
        <v>41</v>
      </c>
      <c r="C138" s="208">
        <v>11</v>
      </c>
      <c r="D138" s="200">
        <v>15</v>
      </c>
      <c r="E138" s="120">
        <f>I138*0.66</f>
        <v>1.32</v>
      </c>
      <c r="F138" s="118">
        <f>G138+H138</f>
        <v>26</v>
      </c>
      <c r="G138" s="55">
        <f>COUNTIF(K138:AN138,"W")</f>
        <v>14</v>
      </c>
      <c r="H138" s="55">
        <f>COUNTIF(K138:AN138,"L")</f>
        <v>12</v>
      </c>
      <c r="I138" s="225">
        <f>G138-H138</f>
        <v>2</v>
      </c>
      <c r="J138" s="221">
        <f>SUM(G138/F138%)</f>
        <v>53.84615384615385</v>
      </c>
      <c r="K138" s="226" t="s">
        <v>10</v>
      </c>
      <c r="L138" s="226" t="s">
        <v>11</v>
      </c>
      <c r="M138" s="226" t="s">
        <v>11</v>
      </c>
      <c r="N138" s="226" t="s">
        <v>10</v>
      </c>
      <c r="O138" s="226" t="s">
        <v>11</v>
      </c>
      <c r="P138" s="226" t="s">
        <v>11</v>
      </c>
      <c r="Q138" s="226" t="s">
        <v>10</v>
      </c>
      <c r="R138" s="226" t="s">
        <v>11</v>
      </c>
      <c r="S138" s="226" t="s">
        <v>11</v>
      </c>
      <c r="T138" s="226" t="s">
        <v>10</v>
      </c>
      <c r="U138" s="226" t="s">
        <v>10</v>
      </c>
      <c r="V138" s="226" t="s">
        <v>10</v>
      </c>
      <c r="W138" s="226"/>
      <c r="X138" s="226" t="s">
        <v>10</v>
      </c>
      <c r="Y138" s="227"/>
      <c r="Z138" s="226" t="s">
        <v>10</v>
      </c>
      <c r="AA138" s="226" t="s">
        <v>10</v>
      </c>
      <c r="AB138" s="226" t="s">
        <v>11</v>
      </c>
      <c r="AC138" s="226" t="s">
        <v>11</v>
      </c>
      <c r="AD138" s="226" t="s">
        <v>10</v>
      </c>
      <c r="AE138" s="226" t="s">
        <v>11</v>
      </c>
      <c r="AF138" s="226" t="s">
        <v>10</v>
      </c>
      <c r="AG138" s="226" t="s">
        <v>11</v>
      </c>
      <c r="AH138" s="226" t="s">
        <v>10</v>
      </c>
      <c r="AI138" s="226" t="s">
        <v>10</v>
      </c>
      <c r="AJ138" s="226" t="s">
        <v>11</v>
      </c>
      <c r="AK138" s="226"/>
      <c r="AL138" s="226" t="s">
        <v>10</v>
      </c>
      <c r="AM138" s="226" t="s">
        <v>11</v>
      </c>
      <c r="AN138" s="227" t="s">
        <v>295</v>
      </c>
      <c r="AO138" s="108"/>
      <c r="AP138" s="105" t="s">
        <v>177</v>
      </c>
      <c r="AQ138" s="105" t="s">
        <v>41</v>
      </c>
      <c r="AR138" s="4"/>
      <c r="AS138" s="76"/>
      <c r="AT138" s="4"/>
      <c r="AU138" s="2"/>
      <c r="AV138" s="76"/>
      <c r="AW138" s="4"/>
      <c r="AX138" s="76"/>
    </row>
    <row r="139" spans="1:50" ht="24.75" customHeight="1">
      <c r="A139" s="237" t="s">
        <v>372</v>
      </c>
      <c r="B139" s="105" t="s">
        <v>41</v>
      </c>
      <c r="C139" s="208">
        <v>15</v>
      </c>
      <c r="D139" s="200">
        <v>15</v>
      </c>
      <c r="E139" s="120">
        <f>I139*0.66</f>
        <v>0.66</v>
      </c>
      <c r="F139" s="118">
        <f>G139+H139</f>
        <v>1</v>
      </c>
      <c r="G139" s="55">
        <f>COUNTIF(K139:AN139,"W")</f>
        <v>1</v>
      </c>
      <c r="H139" s="55">
        <f>COUNTIF(K139:AN139,"L")</f>
        <v>0</v>
      </c>
      <c r="I139" s="225">
        <f>G139-H139</f>
        <v>1</v>
      </c>
      <c r="J139" s="221">
        <f>SUM(G139/F139%)</f>
        <v>100</v>
      </c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7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 t="s">
        <v>10</v>
      </c>
      <c r="AN139" s="227" t="s">
        <v>295</v>
      </c>
      <c r="AO139" s="108"/>
      <c r="AP139" s="237" t="s">
        <v>372</v>
      </c>
      <c r="AQ139" s="105" t="s">
        <v>41</v>
      </c>
      <c r="AR139" s="4"/>
      <c r="AS139" s="76"/>
      <c r="AT139" s="4"/>
      <c r="AU139" s="2"/>
      <c r="AV139" s="76"/>
      <c r="AW139" s="4"/>
      <c r="AX139" s="76"/>
    </row>
    <row r="140" spans="1:50" ht="24.75" customHeight="1">
      <c r="A140" s="237" t="s">
        <v>313</v>
      </c>
      <c r="B140" s="105" t="s">
        <v>41</v>
      </c>
      <c r="C140" s="208">
        <v>15</v>
      </c>
      <c r="D140" s="200">
        <v>15</v>
      </c>
      <c r="E140" s="120">
        <f>I140*0.66</f>
        <v>-0.66</v>
      </c>
      <c r="F140" s="118">
        <f>G140+H140</f>
        <v>13</v>
      </c>
      <c r="G140" s="55">
        <f>COUNTIF(K140:AN140,"W")</f>
        <v>6</v>
      </c>
      <c r="H140" s="55">
        <f>COUNTIF(K140:AN140,"L")</f>
        <v>7</v>
      </c>
      <c r="I140" s="225">
        <f>G140-H140</f>
        <v>-1</v>
      </c>
      <c r="J140" s="221">
        <f>SUM(G140/F140%)</f>
        <v>46.15384615384615</v>
      </c>
      <c r="K140" s="226"/>
      <c r="L140" s="226"/>
      <c r="M140" s="226"/>
      <c r="N140" s="226"/>
      <c r="O140" s="226" t="s">
        <v>10</v>
      </c>
      <c r="P140" s="226"/>
      <c r="Q140" s="226"/>
      <c r="R140" s="226"/>
      <c r="S140" s="226" t="s">
        <v>10</v>
      </c>
      <c r="T140" s="226" t="s">
        <v>11</v>
      </c>
      <c r="U140" s="226" t="s">
        <v>11</v>
      </c>
      <c r="V140" s="226" t="s">
        <v>11</v>
      </c>
      <c r="W140" s="226"/>
      <c r="X140" s="226" t="s">
        <v>10</v>
      </c>
      <c r="Y140" s="227"/>
      <c r="Z140" s="226"/>
      <c r="AA140" s="226"/>
      <c r="AB140" s="226"/>
      <c r="AC140" s="226"/>
      <c r="AD140" s="226"/>
      <c r="AE140" s="226"/>
      <c r="AF140" s="226" t="s">
        <v>10</v>
      </c>
      <c r="AG140" s="226" t="s">
        <v>10</v>
      </c>
      <c r="AH140" s="226" t="s">
        <v>11</v>
      </c>
      <c r="AI140" s="226" t="s">
        <v>10</v>
      </c>
      <c r="AJ140" s="226" t="s">
        <v>11</v>
      </c>
      <c r="AK140" s="226" t="s">
        <v>11</v>
      </c>
      <c r="AL140" s="226" t="s">
        <v>11</v>
      </c>
      <c r="AM140" s="226"/>
      <c r="AN140" s="227" t="s">
        <v>295</v>
      </c>
      <c r="AO140" s="108"/>
      <c r="AP140" s="237" t="s">
        <v>313</v>
      </c>
      <c r="AQ140" s="105" t="s">
        <v>41</v>
      </c>
      <c r="AR140" s="4"/>
      <c r="AS140" s="76"/>
      <c r="AT140" s="4"/>
      <c r="AU140" s="2"/>
      <c r="AV140" s="76"/>
      <c r="AW140" s="4"/>
      <c r="AX140" s="76"/>
    </row>
    <row r="141" spans="1:50" ht="24.75" customHeight="1">
      <c r="A141" s="105" t="s">
        <v>119</v>
      </c>
      <c r="B141" s="105" t="s">
        <v>41</v>
      </c>
      <c r="C141" s="208">
        <v>-25</v>
      </c>
      <c r="D141" s="200">
        <v>-11</v>
      </c>
      <c r="E141" s="120">
        <f>I141*0.66</f>
        <v>1.98</v>
      </c>
      <c r="F141" s="118">
        <f>G141+H141</f>
        <v>13</v>
      </c>
      <c r="G141" s="55">
        <f>COUNTIF(K141:AN141,"W")</f>
        <v>8</v>
      </c>
      <c r="H141" s="55">
        <f>COUNTIF(K141:AN141,"L")</f>
        <v>5</v>
      </c>
      <c r="I141" s="225">
        <f>G141-H141</f>
        <v>3</v>
      </c>
      <c r="J141" s="221">
        <f>SUM(G141/F141%)</f>
        <v>61.53846153846153</v>
      </c>
      <c r="K141" s="226" t="s">
        <v>10</v>
      </c>
      <c r="L141" s="226" t="s">
        <v>11</v>
      </c>
      <c r="M141" s="226" t="s">
        <v>10</v>
      </c>
      <c r="N141" s="226"/>
      <c r="O141" s="226"/>
      <c r="P141" s="226" t="s">
        <v>11</v>
      </c>
      <c r="Q141" s="226"/>
      <c r="R141" s="226" t="s">
        <v>11</v>
      </c>
      <c r="S141" s="226"/>
      <c r="T141" s="226"/>
      <c r="U141" s="226"/>
      <c r="V141" s="226"/>
      <c r="W141" s="226"/>
      <c r="X141" s="226"/>
      <c r="Y141" s="227"/>
      <c r="Z141" s="226" t="s">
        <v>11</v>
      </c>
      <c r="AA141" s="226" t="s">
        <v>10</v>
      </c>
      <c r="AB141" s="226" t="s">
        <v>10</v>
      </c>
      <c r="AC141" s="226"/>
      <c r="AD141" s="226" t="s">
        <v>10</v>
      </c>
      <c r="AE141" s="226"/>
      <c r="AF141" s="226"/>
      <c r="AG141" s="226"/>
      <c r="AH141" s="226"/>
      <c r="AI141" s="226" t="s">
        <v>10</v>
      </c>
      <c r="AJ141" s="226" t="s">
        <v>11</v>
      </c>
      <c r="AK141" s="226" t="s">
        <v>10</v>
      </c>
      <c r="AL141" s="226" t="s">
        <v>10</v>
      </c>
      <c r="AM141" s="226"/>
      <c r="AN141" s="227" t="s">
        <v>295</v>
      </c>
      <c r="AO141" s="108"/>
      <c r="AP141" s="105" t="s">
        <v>119</v>
      </c>
      <c r="AQ141" s="105" t="s">
        <v>41</v>
      </c>
      <c r="AR141" s="4"/>
      <c r="AS141" s="76"/>
      <c r="AT141" s="4"/>
      <c r="AU141" s="2"/>
      <c r="AV141" s="76"/>
      <c r="AW141" s="4"/>
      <c r="AX141" s="76"/>
    </row>
    <row r="142" spans="1:50" ht="24.75" customHeight="1">
      <c r="A142" s="105" t="s">
        <v>122</v>
      </c>
      <c r="B142" s="105" t="s">
        <v>41</v>
      </c>
      <c r="C142" s="208">
        <v>23</v>
      </c>
      <c r="D142" s="200">
        <v>16.333333333333332</v>
      </c>
      <c r="E142" s="120">
        <f>I142*0.66</f>
        <v>-0.66</v>
      </c>
      <c r="F142" s="118">
        <f>G142+H142</f>
        <v>1</v>
      </c>
      <c r="G142" s="55">
        <f>COUNTIF(K142:AN142,"W")</f>
        <v>0</v>
      </c>
      <c r="H142" s="55">
        <f>COUNTIF(K142:AN142,"L")</f>
        <v>1</v>
      </c>
      <c r="I142" s="225">
        <f>G142-H142</f>
        <v>-1</v>
      </c>
      <c r="J142" s="221">
        <f>SUM(G142/F142%)</f>
        <v>0</v>
      </c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7"/>
      <c r="Z142" s="226" t="s">
        <v>11</v>
      </c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7" t="s">
        <v>295</v>
      </c>
      <c r="AO142" s="108"/>
      <c r="AP142" s="105" t="s">
        <v>122</v>
      </c>
      <c r="AQ142" s="105" t="s">
        <v>41</v>
      </c>
      <c r="AR142" s="4"/>
      <c r="AS142" s="76"/>
      <c r="AT142" s="4"/>
      <c r="AU142" s="2"/>
      <c r="AV142" s="76"/>
      <c r="AW142" s="4"/>
      <c r="AX142" s="76"/>
    </row>
    <row r="143" spans="1:50" ht="24.75" customHeight="1">
      <c r="A143" s="105" t="s">
        <v>123</v>
      </c>
      <c r="B143" s="105" t="s">
        <v>41</v>
      </c>
      <c r="C143" s="208">
        <v>2</v>
      </c>
      <c r="D143" s="200">
        <v>9.333333333333334</v>
      </c>
      <c r="E143" s="120">
        <f>I143*0.66</f>
        <v>0.66</v>
      </c>
      <c r="F143" s="118">
        <f>G143+H143</f>
        <v>27</v>
      </c>
      <c r="G143" s="55">
        <f>COUNTIF(K143:AN143,"W")</f>
        <v>14</v>
      </c>
      <c r="H143" s="55">
        <f>COUNTIF(K143:AN143,"L")</f>
        <v>13</v>
      </c>
      <c r="I143" s="225">
        <f>G143-H143</f>
        <v>1</v>
      </c>
      <c r="J143" s="221">
        <f>SUM(G143/F143%)</f>
        <v>51.85185185185185</v>
      </c>
      <c r="K143" s="226" t="s">
        <v>10</v>
      </c>
      <c r="L143" s="226" t="s">
        <v>10</v>
      </c>
      <c r="M143" s="226" t="s">
        <v>10</v>
      </c>
      <c r="N143" s="226" t="s">
        <v>11</v>
      </c>
      <c r="O143" s="226" t="s">
        <v>11</v>
      </c>
      <c r="P143" s="226" t="s">
        <v>11</v>
      </c>
      <c r="Q143" s="226" t="s">
        <v>11</v>
      </c>
      <c r="R143" s="226" t="s">
        <v>11</v>
      </c>
      <c r="S143" s="226" t="s">
        <v>11</v>
      </c>
      <c r="T143" s="226" t="s">
        <v>10</v>
      </c>
      <c r="U143" s="226" t="s">
        <v>10</v>
      </c>
      <c r="V143" s="226"/>
      <c r="W143" s="226" t="s">
        <v>11</v>
      </c>
      <c r="X143" s="226" t="s">
        <v>10</v>
      </c>
      <c r="Y143" s="227"/>
      <c r="Z143" s="226" t="s">
        <v>11</v>
      </c>
      <c r="AA143" s="226" t="s">
        <v>10</v>
      </c>
      <c r="AB143" s="226" t="s">
        <v>11</v>
      </c>
      <c r="AC143" s="226" t="s">
        <v>10</v>
      </c>
      <c r="AD143" s="226" t="s">
        <v>11</v>
      </c>
      <c r="AE143" s="226" t="s">
        <v>11</v>
      </c>
      <c r="AF143" s="226" t="s">
        <v>10</v>
      </c>
      <c r="AG143" s="226" t="s">
        <v>11</v>
      </c>
      <c r="AH143" s="226" t="s">
        <v>10</v>
      </c>
      <c r="AI143" s="226" t="s">
        <v>10</v>
      </c>
      <c r="AJ143" s="226" t="s">
        <v>11</v>
      </c>
      <c r="AK143" s="226" t="s">
        <v>10</v>
      </c>
      <c r="AL143" s="226" t="s">
        <v>10</v>
      </c>
      <c r="AM143" s="226" t="s">
        <v>10</v>
      </c>
      <c r="AN143" s="227" t="s">
        <v>295</v>
      </c>
      <c r="AO143" s="108"/>
      <c r="AP143" s="105" t="s">
        <v>123</v>
      </c>
      <c r="AQ143" s="105" t="s">
        <v>41</v>
      </c>
      <c r="AR143" s="4"/>
      <c r="AS143" s="76"/>
      <c r="AT143" s="4"/>
      <c r="AU143" s="2"/>
      <c r="AV143" s="76"/>
      <c r="AW143" s="4"/>
      <c r="AX143" s="76"/>
    </row>
    <row r="144" spans="1:50" ht="24.75" customHeight="1">
      <c r="A144" s="105" t="s">
        <v>124</v>
      </c>
      <c r="B144" s="105" t="s">
        <v>41</v>
      </c>
      <c r="C144" s="208">
        <v>17</v>
      </c>
      <c r="D144" s="200">
        <v>21.666666666666668</v>
      </c>
      <c r="E144" s="120">
        <f>I144*0.66</f>
        <v>1.32</v>
      </c>
      <c r="F144" s="118">
        <f>G144+H144</f>
        <v>22</v>
      </c>
      <c r="G144" s="55">
        <f>COUNTIF(K144:AN144,"W")</f>
        <v>12</v>
      </c>
      <c r="H144" s="55">
        <f>COUNTIF(K144:AN144,"L")</f>
        <v>10</v>
      </c>
      <c r="I144" s="225">
        <f>G144-H144</f>
        <v>2</v>
      </c>
      <c r="J144" s="221">
        <f>SUM(G144/F144%)</f>
        <v>54.54545454545455</v>
      </c>
      <c r="K144" s="226" t="s">
        <v>10</v>
      </c>
      <c r="L144" s="226" t="s">
        <v>10</v>
      </c>
      <c r="M144" s="226" t="s">
        <v>11</v>
      </c>
      <c r="N144" s="226" t="s">
        <v>10</v>
      </c>
      <c r="O144" s="226" t="s">
        <v>10</v>
      </c>
      <c r="P144" s="226" t="s">
        <v>11</v>
      </c>
      <c r="Q144" s="226" t="s">
        <v>11</v>
      </c>
      <c r="R144" s="226" t="s">
        <v>10</v>
      </c>
      <c r="S144" s="226" t="s">
        <v>10</v>
      </c>
      <c r="T144" s="226" t="s">
        <v>10</v>
      </c>
      <c r="U144" s="226" t="s">
        <v>10</v>
      </c>
      <c r="V144" s="226" t="s">
        <v>11</v>
      </c>
      <c r="W144" s="226" t="s">
        <v>10</v>
      </c>
      <c r="X144" s="226" t="s">
        <v>10</v>
      </c>
      <c r="Y144" s="227"/>
      <c r="Z144" s="226"/>
      <c r="AA144" s="226" t="s">
        <v>11</v>
      </c>
      <c r="AB144" s="226" t="s">
        <v>11</v>
      </c>
      <c r="AC144" s="226" t="s">
        <v>10</v>
      </c>
      <c r="AD144" s="226" t="s">
        <v>10</v>
      </c>
      <c r="AE144" s="226" t="s">
        <v>11</v>
      </c>
      <c r="AF144" s="226" t="s">
        <v>11</v>
      </c>
      <c r="AG144" s="226" t="s">
        <v>11</v>
      </c>
      <c r="AH144" s="226" t="s">
        <v>11</v>
      </c>
      <c r="AI144" s="226"/>
      <c r="AJ144" s="226"/>
      <c r="AK144" s="226"/>
      <c r="AL144" s="226"/>
      <c r="AM144" s="226"/>
      <c r="AN144" s="227" t="s">
        <v>295</v>
      </c>
      <c r="AO144" s="108"/>
      <c r="AP144" s="105" t="s">
        <v>124</v>
      </c>
      <c r="AQ144" s="105" t="s">
        <v>41</v>
      </c>
      <c r="AR144" s="4"/>
      <c r="AS144" s="76"/>
      <c r="AT144" s="4"/>
      <c r="AU144" s="2"/>
      <c r="AV144" s="76"/>
      <c r="AW144" s="4"/>
      <c r="AX144" s="76"/>
    </row>
    <row r="145" spans="1:50" ht="24.75" customHeight="1">
      <c r="A145" s="105" t="s">
        <v>125</v>
      </c>
      <c r="B145" s="105" t="s">
        <v>41</v>
      </c>
      <c r="C145" s="208">
        <v>30</v>
      </c>
      <c r="D145" s="200">
        <v>28</v>
      </c>
      <c r="E145" s="120">
        <f>I145*0.66</f>
        <v>0</v>
      </c>
      <c r="F145" s="118">
        <f>G145+H145</f>
        <v>0</v>
      </c>
      <c r="G145" s="55">
        <f>COUNTIF(K145:AN145,"W")</f>
        <v>0</v>
      </c>
      <c r="H145" s="55">
        <f>COUNTIF(K145:AN145,"L")</f>
        <v>0</v>
      </c>
      <c r="I145" s="225">
        <f>G145-H145</f>
        <v>0</v>
      </c>
      <c r="J145" s="221" t="e">
        <f>SUM(G145/F145%)</f>
        <v>#DIV/0!</v>
      </c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7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7" t="s">
        <v>295</v>
      </c>
      <c r="AO145" s="108"/>
      <c r="AP145" s="105" t="s">
        <v>125</v>
      </c>
      <c r="AQ145" s="105" t="s">
        <v>41</v>
      </c>
      <c r="AR145" s="4"/>
      <c r="AS145" s="76"/>
      <c r="AT145" s="4"/>
      <c r="AU145" s="2"/>
      <c r="AV145" s="76"/>
      <c r="AW145" s="4"/>
      <c r="AX145" s="76"/>
    </row>
    <row r="146" spans="1:50" ht="24.75" customHeight="1">
      <c r="A146" s="105" t="s">
        <v>126</v>
      </c>
      <c r="B146" s="105" t="s">
        <v>41</v>
      </c>
      <c r="C146" s="208">
        <v>10</v>
      </c>
      <c r="D146" s="200">
        <v>10</v>
      </c>
      <c r="E146" s="121">
        <f>I146*0.66</f>
        <v>0</v>
      </c>
      <c r="F146" s="118">
        <f>G146+H146</f>
        <v>0</v>
      </c>
      <c r="G146" s="55">
        <f>COUNTIF(K146:AN146,"W")</f>
        <v>0</v>
      </c>
      <c r="H146" s="55">
        <f>COUNTIF(K146:AN146,"L")</f>
        <v>0</v>
      </c>
      <c r="I146" s="225">
        <f>G146-H146</f>
        <v>0</v>
      </c>
      <c r="J146" s="221" t="e">
        <f>SUM(G146/F146%)</f>
        <v>#DIV/0!</v>
      </c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7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7" t="s">
        <v>295</v>
      </c>
      <c r="AO146" s="108"/>
      <c r="AP146" s="105" t="s">
        <v>126</v>
      </c>
      <c r="AQ146" s="105" t="s">
        <v>41</v>
      </c>
      <c r="AR146" s="4"/>
      <c r="AS146" s="76"/>
      <c r="AT146" s="4"/>
      <c r="AU146" s="2"/>
      <c r="AV146" s="76"/>
      <c r="AW146" s="4"/>
      <c r="AX146" s="76"/>
    </row>
    <row r="147" spans="1:50" ht="24.75" customHeight="1">
      <c r="A147" s="105" t="s">
        <v>127</v>
      </c>
      <c r="B147" s="105" t="s">
        <v>41</v>
      </c>
      <c r="C147" s="208">
        <v>20</v>
      </c>
      <c r="D147" s="200">
        <v>20.333333333333332</v>
      </c>
      <c r="E147" s="121">
        <f>I147*0.66</f>
        <v>0</v>
      </c>
      <c r="F147" s="118">
        <f>G147+H147</f>
        <v>4</v>
      </c>
      <c r="G147" s="55">
        <f>COUNTIF(K147:AN147,"W")</f>
        <v>2</v>
      </c>
      <c r="H147" s="55">
        <f>COUNTIF(K147:AN147,"L")</f>
        <v>2</v>
      </c>
      <c r="I147" s="225">
        <f>G147-H147</f>
        <v>0</v>
      </c>
      <c r="J147" s="221">
        <f>SUM(G147/F147%)</f>
        <v>50</v>
      </c>
      <c r="K147" s="226"/>
      <c r="L147" s="226"/>
      <c r="M147" s="226"/>
      <c r="N147" s="226" t="s">
        <v>11</v>
      </c>
      <c r="O147" s="226"/>
      <c r="P147" s="226"/>
      <c r="Q147" s="226"/>
      <c r="R147" s="226"/>
      <c r="S147" s="226"/>
      <c r="T147" s="226"/>
      <c r="U147" s="226"/>
      <c r="V147" s="226"/>
      <c r="W147" s="226" t="s">
        <v>10</v>
      </c>
      <c r="X147" s="226"/>
      <c r="Y147" s="227"/>
      <c r="Z147" s="226"/>
      <c r="AA147" s="226"/>
      <c r="AB147" s="226"/>
      <c r="AC147" s="226" t="s">
        <v>11</v>
      </c>
      <c r="AD147" s="226"/>
      <c r="AE147" s="226"/>
      <c r="AF147" s="226"/>
      <c r="AG147" s="226"/>
      <c r="AH147" s="226"/>
      <c r="AI147" s="226"/>
      <c r="AJ147" s="226"/>
      <c r="AK147" s="226" t="s">
        <v>10</v>
      </c>
      <c r="AL147" s="226"/>
      <c r="AM147" s="226"/>
      <c r="AN147" s="227" t="s">
        <v>295</v>
      </c>
      <c r="AO147" s="108"/>
      <c r="AP147" s="105" t="s">
        <v>127</v>
      </c>
      <c r="AQ147" s="105" t="s">
        <v>41</v>
      </c>
      <c r="AR147" s="4"/>
      <c r="AS147" s="76"/>
      <c r="AT147" s="4"/>
      <c r="AU147" s="2"/>
      <c r="AV147" s="76"/>
      <c r="AW147" s="4"/>
      <c r="AX147" s="76"/>
    </row>
    <row r="148" spans="1:50" ht="24.75" customHeight="1">
      <c r="A148" s="105" t="s">
        <v>63</v>
      </c>
      <c r="B148" s="105" t="s">
        <v>41</v>
      </c>
      <c r="C148" s="208">
        <v>-8</v>
      </c>
      <c r="D148" s="200">
        <v>-7.333333333333333</v>
      </c>
      <c r="E148" s="120">
        <f>I148*0.66</f>
        <v>1.32</v>
      </c>
      <c r="F148" s="118">
        <f>G148+H148</f>
        <v>2</v>
      </c>
      <c r="G148" s="55">
        <f>COUNTIF(K148:AN148,"W")</f>
        <v>2</v>
      </c>
      <c r="H148" s="55">
        <f>COUNTIF(K148:AN148,"L")</f>
        <v>0</v>
      </c>
      <c r="I148" s="225">
        <f>G148-H148</f>
        <v>2</v>
      </c>
      <c r="J148" s="221">
        <f>SUM(G148/F148%)</f>
        <v>100</v>
      </c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7"/>
      <c r="Z148" s="226"/>
      <c r="AA148" s="226"/>
      <c r="AB148" s="226"/>
      <c r="AC148" s="226"/>
      <c r="AD148" s="226"/>
      <c r="AE148" s="226" t="s">
        <v>10</v>
      </c>
      <c r="AF148" s="226"/>
      <c r="AG148" s="226"/>
      <c r="AH148" s="226"/>
      <c r="AI148" s="226"/>
      <c r="AJ148" s="226"/>
      <c r="AK148" s="226"/>
      <c r="AL148" s="226"/>
      <c r="AM148" s="226" t="s">
        <v>10</v>
      </c>
      <c r="AN148" s="227" t="s">
        <v>295</v>
      </c>
      <c r="AO148" s="108"/>
      <c r="AP148" s="105" t="s">
        <v>63</v>
      </c>
      <c r="AQ148" s="105" t="s">
        <v>41</v>
      </c>
      <c r="AR148" s="4"/>
      <c r="AS148" s="76"/>
      <c r="AT148" s="4"/>
      <c r="AU148" s="2"/>
      <c r="AV148" s="76"/>
      <c r="AW148" s="4"/>
      <c r="AX148" s="76"/>
    </row>
    <row r="149" spans="1:50" ht="24.75" customHeight="1">
      <c r="A149" s="105" t="s">
        <v>182</v>
      </c>
      <c r="B149" s="105" t="s">
        <v>41</v>
      </c>
      <c r="C149" s="208">
        <v>15</v>
      </c>
      <c r="D149" s="200">
        <v>15</v>
      </c>
      <c r="E149" s="120">
        <f>I149*0.66</f>
        <v>0</v>
      </c>
      <c r="F149" s="118">
        <f>G149+H149</f>
        <v>0</v>
      </c>
      <c r="G149" s="55">
        <f>COUNTIF(K149:AN149,"W")</f>
        <v>0</v>
      </c>
      <c r="H149" s="55">
        <f>COUNTIF(K149:AN149,"L")</f>
        <v>0</v>
      </c>
      <c r="I149" s="225">
        <f>G149-H149</f>
        <v>0</v>
      </c>
      <c r="J149" s="221" t="e">
        <f>SUM(G149/F149%)</f>
        <v>#DIV/0!</v>
      </c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7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7" t="s">
        <v>295</v>
      </c>
      <c r="AO149" s="108"/>
      <c r="AP149" s="105" t="s">
        <v>182</v>
      </c>
      <c r="AQ149" s="105" t="s">
        <v>41</v>
      </c>
      <c r="AR149" s="4"/>
      <c r="AS149" s="76"/>
      <c r="AT149" s="4"/>
      <c r="AU149" s="2"/>
      <c r="AV149" s="76"/>
      <c r="AW149" s="4"/>
      <c r="AX149" s="76"/>
    </row>
    <row r="150" spans="1:50" ht="24.75" customHeight="1">
      <c r="A150" s="105" t="s">
        <v>120</v>
      </c>
      <c r="B150" s="105" t="s">
        <v>41</v>
      </c>
      <c r="C150" s="208">
        <v>-21</v>
      </c>
      <c r="D150" s="200">
        <v>-12</v>
      </c>
      <c r="E150" s="120">
        <f>I150*0.66</f>
        <v>0.66</v>
      </c>
      <c r="F150" s="118">
        <f>G150+H150</f>
        <v>3</v>
      </c>
      <c r="G150" s="55">
        <f>COUNTIF(K150:AN150,"W")</f>
        <v>2</v>
      </c>
      <c r="H150" s="55">
        <f>COUNTIF(K150:AN150,"L")</f>
        <v>1</v>
      </c>
      <c r="I150" s="225">
        <f>G150-H150</f>
        <v>1</v>
      </c>
      <c r="J150" s="221">
        <f>SUM(G150/F150%)</f>
        <v>66.66666666666667</v>
      </c>
      <c r="K150" s="226"/>
      <c r="L150" s="226"/>
      <c r="M150" s="226" t="s">
        <v>10</v>
      </c>
      <c r="N150" s="226"/>
      <c r="O150" s="226"/>
      <c r="P150" s="226"/>
      <c r="Q150" s="226" t="s">
        <v>10</v>
      </c>
      <c r="R150" s="226"/>
      <c r="S150" s="226"/>
      <c r="T150" s="226"/>
      <c r="U150" s="226"/>
      <c r="V150" s="226"/>
      <c r="W150" s="226" t="s">
        <v>11</v>
      </c>
      <c r="X150" s="226"/>
      <c r="Y150" s="227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7" t="s">
        <v>295</v>
      </c>
      <c r="AO150" s="108"/>
      <c r="AP150" s="105" t="s">
        <v>120</v>
      </c>
      <c r="AQ150" s="105" t="s">
        <v>41</v>
      </c>
      <c r="AR150" s="4"/>
      <c r="AS150" s="76"/>
      <c r="AT150" s="4"/>
      <c r="AU150" s="2"/>
      <c r="AV150" s="76"/>
      <c r="AW150" s="4"/>
      <c r="AX150" s="76"/>
    </row>
    <row r="151" spans="1:50" s="154" customFormat="1" ht="24.75" customHeight="1" thickBot="1">
      <c r="A151" s="149" t="s">
        <v>121</v>
      </c>
      <c r="B151" s="149" t="s">
        <v>41</v>
      </c>
      <c r="C151" s="209">
        <v>-18</v>
      </c>
      <c r="D151" s="201">
        <v>-11.333333333333334</v>
      </c>
      <c r="E151" s="146">
        <f>I151*0.66</f>
        <v>0</v>
      </c>
      <c r="F151" s="147">
        <f>G151+H151</f>
        <v>0</v>
      </c>
      <c r="G151" s="148">
        <f>COUNTIF(K151:AN151,"W")</f>
        <v>0</v>
      </c>
      <c r="H151" s="148">
        <f>COUNTIF(K151:AN151,"L")</f>
        <v>0</v>
      </c>
      <c r="I151" s="228">
        <f>G151-H151</f>
        <v>0</v>
      </c>
      <c r="J151" s="229" t="e">
        <f>SUM(G151/F151%)</f>
        <v>#DIV/0!</v>
      </c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1"/>
      <c r="Z151" s="230"/>
      <c r="AA151" s="230"/>
      <c r="AB151" s="230"/>
      <c r="AC151" s="230"/>
      <c r="AD151" s="230"/>
      <c r="AE151" s="230"/>
      <c r="AF151" s="230"/>
      <c r="AG151" s="230"/>
      <c r="AH151" s="230"/>
      <c r="AI151" s="230"/>
      <c r="AJ151" s="230"/>
      <c r="AK151" s="230"/>
      <c r="AL151" s="230"/>
      <c r="AM151" s="230"/>
      <c r="AN151" s="231" t="s">
        <v>295</v>
      </c>
      <c r="AO151" s="150"/>
      <c r="AP151" s="149" t="s">
        <v>121</v>
      </c>
      <c r="AQ151" s="149" t="s">
        <v>41</v>
      </c>
      <c r="AR151" s="151"/>
      <c r="AS151" s="152"/>
      <c r="AT151" s="151"/>
      <c r="AU151" s="153"/>
      <c r="AV151" s="152"/>
      <c r="AW151" s="151"/>
      <c r="AX151" s="152"/>
    </row>
    <row r="152" spans="1:50" ht="24.75" customHeight="1">
      <c r="A152" s="105" t="s">
        <v>280</v>
      </c>
      <c r="B152" s="105" t="s">
        <v>144</v>
      </c>
      <c r="C152" s="208">
        <v>15</v>
      </c>
      <c r="D152" s="200">
        <v>10</v>
      </c>
      <c r="E152" s="121">
        <f>I152*0.66</f>
        <v>-7.92</v>
      </c>
      <c r="F152" s="118">
        <f>G152+H152</f>
        <v>22</v>
      </c>
      <c r="G152" s="55">
        <f>COUNTIF(K152:AN152,"W")</f>
        <v>5</v>
      </c>
      <c r="H152" s="55">
        <f>COUNTIF(K152:AN152,"L")</f>
        <v>17</v>
      </c>
      <c r="I152" s="225">
        <f>G152-H152</f>
        <v>-12</v>
      </c>
      <c r="J152" s="221">
        <f>SUM(G152/F152%)</f>
        <v>22.727272727272727</v>
      </c>
      <c r="K152" s="226" t="s">
        <v>11</v>
      </c>
      <c r="L152" s="226" t="s">
        <v>11</v>
      </c>
      <c r="M152" s="226" t="s">
        <v>11</v>
      </c>
      <c r="N152" s="226" t="s">
        <v>11</v>
      </c>
      <c r="O152" s="226"/>
      <c r="P152" s="226" t="s">
        <v>11</v>
      </c>
      <c r="Q152" s="226" t="s">
        <v>10</v>
      </c>
      <c r="R152" s="226" t="s">
        <v>10</v>
      </c>
      <c r="S152" s="226" t="s">
        <v>10</v>
      </c>
      <c r="T152" s="226" t="s">
        <v>11</v>
      </c>
      <c r="U152" s="226" t="s">
        <v>10</v>
      </c>
      <c r="V152" s="226" t="s">
        <v>295</v>
      </c>
      <c r="W152" s="226"/>
      <c r="X152" s="226" t="s">
        <v>11</v>
      </c>
      <c r="Y152" s="227" t="s">
        <v>10</v>
      </c>
      <c r="Z152" s="226" t="s">
        <v>11</v>
      </c>
      <c r="AA152" s="226" t="s">
        <v>11</v>
      </c>
      <c r="AB152" s="226" t="s">
        <v>11</v>
      </c>
      <c r="AC152" s="226" t="s">
        <v>11</v>
      </c>
      <c r="AD152" s="226"/>
      <c r="AE152" s="226"/>
      <c r="AF152" s="226" t="s">
        <v>11</v>
      </c>
      <c r="AG152" s="226" t="s">
        <v>11</v>
      </c>
      <c r="AH152" s="226" t="s">
        <v>11</v>
      </c>
      <c r="AI152" s="226" t="s">
        <v>11</v>
      </c>
      <c r="AJ152" s="226" t="s">
        <v>11</v>
      </c>
      <c r="AK152" s="226" t="s">
        <v>295</v>
      </c>
      <c r="AL152" s="226"/>
      <c r="AM152" s="226" t="s">
        <v>11</v>
      </c>
      <c r="AN152" s="227"/>
      <c r="AO152" s="108"/>
      <c r="AP152" s="105" t="s">
        <v>280</v>
      </c>
      <c r="AQ152" s="105" t="s">
        <v>144</v>
      </c>
      <c r="AR152" s="4"/>
      <c r="AS152" s="76"/>
      <c r="AT152" s="4"/>
      <c r="AU152" s="2"/>
      <c r="AV152" s="76"/>
      <c r="AW152" s="4"/>
      <c r="AX152" s="76"/>
    </row>
    <row r="153" spans="1:50" ht="24.75" customHeight="1">
      <c r="A153" s="105" t="s">
        <v>376</v>
      </c>
      <c r="B153" s="105" t="s">
        <v>144</v>
      </c>
      <c r="C153" s="208">
        <v>10</v>
      </c>
      <c r="D153" s="200">
        <v>10</v>
      </c>
      <c r="E153" s="121">
        <f>I153*0.66</f>
        <v>0.66</v>
      </c>
      <c r="F153" s="118">
        <f>G153+H153</f>
        <v>1</v>
      </c>
      <c r="G153" s="55">
        <f>COUNTIF(K153:AN153,"W")</f>
        <v>1</v>
      </c>
      <c r="H153" s="55">
        <f>COUNTIF(K153:AN153,"L")</f>
        <v>0</v>
      </c>
      <c r="I153" s="225">
        <f>G153-H153</f>
        <v>1</v>
      </c>
      <c r="J153" s="221">
        <f>SUM(G153/F153%)</f>
        <v>100</v>
      </c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 t="s">
        <v>295</v>
      </c>
      <c r="W153" s="226"/>
      <c r="X153" s="226"/>
      <c r="Y153" s="227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 t="s">
        <v>295</v>
      </c>
      <c r="AL153" s="226"/>
      <c r="AM153" s="226"/>
      <c r="AN153" s="227" t="s">
        <v>10</v>
      </c>
      <c r="AO153" s="108"/>
      <c r="AP153" s="105" t="s">
        <v>376</v>
      </c>
      <c r="AQ153" s="105" t="s">
        <v>144</v>
      </c>
      <c r="AR153" s="4"/>
      <c r="AS153" s="76"/>
      <c r="AT153" s="4"/>
      <c r="AU153" s="2"/>
      <c r="AV153" s="76"/>
      <c r="AW153" s="4"/>
      <c r="AX153" s="76"/>
    </row>
    <row r="154" spans="1:50" ht="24.75" customHeight="1">
      <c r="A154" s="105" t="s">
        <v>118</v>
      </c>
      <c r="B154" s="105" t="s">
        <v>144</v>
      </c>
      <c r="C154" s="208">
        <v>-9</v>
      </c>
      <c r="D154" s="200">
        <v>-4.333333333333333</v>
      </c>
      <c r="E154" s="120">
        <f>I154*0.66</f>
        <v>1.98</v>
      </c>
      <c r="F154" s="118">
        <f>G154+H154</f>
        <v>21</v>
      </c>
      <c r="G154" s="55">
        <f>COUNTIF(K154:AN154,"W")</f>
        <v>12</v>
      </c>
      <c r="H154" s="55">
        <f>COUNTIF(K154:AN154,"L")</f>
        <v>9</v>
      </c>
      <c r="I154" s="225">
        <f>G154-H154</f>
        <v>3</v>
      </c>
      <c r="J154" s="221">
        <f>SUM(G154/F154%)</f>
        <v>57.142857142857146</v>
      </c>
      <c r="K154" s="226" t="s">
        <v>11</v>
      </c>
      <c r="L154" s="226" t="s">
        <v>10</v>
      </c>
      <c r="M154" s="226" t="s">
        <v>10</v>
      </c>
      <c r="N154" s="226" t="s">
        <v>10</v>
      </c>
      <c r="O154" s="226" t="s">
        <v>10</v>
      </c>
      <c r="P154" s="226" t="s">
        <v>11</v>
      </c>
      <c r="Q154" s="226"/>
      <c r="R154" s="226" t="s">
        <v>10</v>
      </c>
      <c r="S154" s="226" t="s">
        <v>10</v>
      </c>
      <c r="T154" s="226" t="s">
        <v>11</v>
      </c>
      <c r="U154" s="226" t="s">
        <v>11</v>
      </c>
      <c r="V154" s="226" t="s">
        <v>295</v>
      </c>
      <c r="W154" s="226" t="s">
        <v>10</v>
      </c>
      <c r="X154" s="226" t="s">
        <v>10</v>
      </c>
      <c r="Y154" s="227"/>
      <c r="Z154" s="226"/>
      <c r="AA154" s="226"/>
      <c r="AB154" s="226" t="s">
        <v>10</v>
      </c>
      <c r="AC154" s="226" t="s">
        <v>11</v>
      </c>
      <c r="AD154" s="226" t="s">
        <v>11</v>
      </c>
      <c r="AE154" s="226" t="s">
        <v>10</v>
      </c>
      <c r="AF154" s="226"/>
      <c r="AG154" s="226"/>
      <c r="AH154" s="226" t="s">
        <v>11</v>
      </c>
      <c r="AI154" s="226" t="s">
        <v>10</v>
      </c>
      <c r="AJ154" s="226" t="s">
        <v>10</v>
      </c>
      <c r="AK154" s="226" t="s">
        <v>295</v>
      </c>
      <c r="AL154" s="226" t="s">
        <v>11</v>
      </c>
      <c r="AM154" s="226" t="s">
        <v>11</v>
      </c>
      <c r="AN154" s="227"/>
      <c r="AO154" s="108"/>
      <c r="AP154" s="105" t="s">
        <v>118</v>
      </c>
      <c r="AQ154" s="105" t="s">
        <v>144</v>
      </c>
      <c r="AR154" s="4"/>
      <c r="AS154" s="76"/>
      <c r="AT154" s="4"/>
      <c r="AU154" s="2"/>
      <c r="AV154" s="76"/>
      <c r="AW154" s="4"/>
      <c r="AX154" s="76"/>
    </row>
    <row r="155" spans="1:50" ht="24.75" customHeight="1">
      <c r="A155" s="246" t="s">
        <v>282</v>
      </c>
      <c r="B155" s="246" t="s">
        <v>144</v>
      </c>
      <c r="C155" s="208">
        <v>25</v>
      </c>
      <c r="D155" s="200">
        <v>10</v>
      </c>
      <c r="E155" s="121">
        <f>I155*0.66</f>
        <v>-8.58</v>
      </c>
      <c r="F155" s="118">
        <f>G155+H155</f>
        <v>23</v>
      </c>
      <c r="G155" s="55">
        <f>COUNTIF(K155:AN155,"W")</f>
        <v>5</v>
      </c>
      <c r="H155" s="55">
        <f>COUNTIF(K155:AN155,"L")</f>
        <v>18</v>
      </c>
      <c r="I155" s="225">
        <f>G155-H155</f>
        <v>-13</v>
      </c>
      <c r="J155" s="221">
        <f>SUM(G155/F155%)</f>
        <v>21.73913043478261</v>
      </c>
      <c r="K155" s="226" t="s">
        <v>11</v>
      </c>
      <c r="L155" s="226" t="s">
        <v>11</v>
      </c>
      <c r="M155" s="226" t="s">
        <v>11</v>
      </c>
      <c r="N155" s="226" t="s">
        <v>11</v>
      </c>
      <c r="O155" s="226"/>
      <c r="P155" s="226" t="s">
        <v>11</v>
      </c>
      <c r="Q155" s="226" t="s">
        <v>11</v>
      </c>
      <c r="R155" s="226" t="s">
        <v>11</v>
      </c>
      <c r="S155" s="226" t="s">
        <v>11</v>
      </c>
      <c r="T155" s="226"/>
      <c r="U155" s="226" t="s">
        <v>10</v>
      </c>
      <c r="V155" s="226" t="s">
        <v>295</v>
      </c>
      <c r="W155" s="226" t="s">
        <v>10</v>
      </c>
      <c r="X155" s="226" t="s">
        <v>11</v>
      </c>
      <c r="Y155" s="227" t="s">
        <v>11</v>
      </c>
      <c r="Z155" s="226" t="s">
        <v>11</v>
      </c>
      <c r="AA155" s="226" t="s">
        <v>11</v>
      </c>
      <c r="AB155" s="226"/>
      <c r="AC155" s="226" t="s">
        <v>11</v>
      </c>
      <c r="AD155" s="226" t="s">
        <v>10</v>
      </c>
      <c r="AE155" s="226" t="s">
        <v>10</v>
      </c>
      <c r="AF155" s="226" t="s">
        <v>11</v>
      </c>
      <c r="AG155" s="226" t="s">
        <v>11</v>
      </c>
      <c r="AH155" s="226"/>
      <c r="AI155" s="226" t="s">
        <v>11</v>
      </c>
      <c r="AJ155" s="226" t="s">
        <v>10</v>
      </c>
      <c r="AK155" s="226" t="s">
        <v>295</v>
      </c>
      <c r="AL155" s="226" t="s">
        <v>11</v>
      </c>
      <c r="AM155" s="226" t="s">
        <v>11</v>
      </c>
      <c r="AN155" s="227"/>
      <c r="AO155" s="108"/>
      <c r="AP155" s="246" t="s">
        <v>282</v>
      </c>
      <c r="AQ155" s="246" t="s">
        <v>144</v>
      </c>
      <c r="AR155" s="4"/>
      <c r="AS155" s="76"/>
      <c r="AT155" s="4"/>
      <c r="AU155" s="2"/>
      <c r="AV155" s="76"/>
      <c r="AW155" s="4"/>
      <c r="AX155" s="76"/>
    </row>
    <row r="156" spans="1:50" ht="24.75" customHeight="1">
      <c r="A156" s="237" t="s">
        <v>331</v>
      </c>
      <c r="B156" s="105" t="s">
        <v>144</v>
      </c>
      <c r="C156" s="208">
        <v>25</v>
      </c>
      <c r="D156" s="200">
        <v>10</v>
      </c>
      <c r="E156" s="121">
        <f>I156*0.66</f>
        <v>0.66</v>
      </c>
      <c r="F156" s="118">
        <f>G156+H156</f>
        <v>1</v>
      </c>
      <c r="G156" s="55">
        <f>COUNTIF(K156:AN156,"W")</f>
        <v>1</v>
      </c>
      <c r="H156" s="55">
        <f>COUNTIF(K156:AN156,"L")</f>
        <v>0</v>
      </c>
      <c r="I156" s="225">
        <f>G156-H156</f>
        <v>1</v>
      </c>
      <c r="J156" s="221">
        <f>SUM(G156/F156%)</f>
        <v>100</v>
      </c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 t="s">
        <v>295</v>
      </c>
      <c r="W156" s="226"/>
      <c r="X156" s="226"/>
      <c r="Y156" s="227"/>
      <c r="Z156" s="226" t="s">
        <v>10</v>
      </c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 t="s">
        <v>295</v>
      </c>
      <c r="AL156" s="226"/>
      <c r="AM156" s="226"/>
      <c r="AN156" s="227"/>
      <c r="AO156" s="108"/>
      <c r="AP156" s="237" t="s">
        <v>331</v>
      </c>
      <c r="AQ156" s="105" t="s">
        <v>144</v>
      </c>
      <c r="AR156" s="4"/>
      <c r="AS156" s="76"/>
      <c r="AT156" s="4"/>
      <c r="AU156" s="2"/>
      <c r="AV156" s="76"/>
      <c r="AW156" s="4"/>
      <c r="AX156" s="76"/>
    </row>
    <row r="157" spans="1:50" ht="24.75" customHeight="1">
      <c r="A157" s="246" t="s">
        <v>288</v>
      </c>
      <c r="B157" s="246" t="s">
        <v>144</v>
      </c>
      <c r="C157" s="208">
        <v>10</v>
      </c>
      <c r="D157" s="200">
        <v>10</v>
      </c>
      <c r="E157" s="121">
        <f>I157*0.66</f>
        <v>-3.96</v>
      </c>
      <c r="F157" s="118">
        <f>G157+H157</f>
        <v>6</v>
      </c>
      <c r="G157" s="55">
        <f>COUNTIF(K157:AN157,"W")</f>
        <v>0</v>
      </c>
      <c r="H157" s="55">
        <f>COUNTIF(K157:AN157,"L")</f>
        <v>6</v>
      </c>
      <c r="I157" s="225">
        <f>G157-H157</f>
        <v>-6</v>
      </c>
      <c r="J157" s="221">
        <f>SUM(G157/F157%)</f>
        <v>0</v>
      </c>
      <c r="K157" s="226" t="s">
        <v>11</v>
      </c>
      <c r="L157" s="226" t="s">
        <v>11</v>
      </c>
      <c r="M157" s="226" t="s">
        <v>11</v>
      </c>
      <c r="N157" s="226"/>
      <c r="O157" s="226" t="s">
        <v>11</v>
      </c>
      <c r="P157" s="226"/>
      <c r="Q157" s="226" t="s">
        <v>11</v>
      </c>
      <c r="R157" s="226"/>
      <c r="S157" s="226"/>
      <c r="T157" s="226"/>
      <c r="U157" s="226"/>
      <c r="V157" s="226" t="s">
        <v>295</v>
      </c>
      <c r="W157" s="226"/>
      <c r="X157" s="226"/>
      <c r="Y157" s="227"/>
      <c r="Z157" s="226"/>
      <c r="AA157" s="226"/>
      <c r="AB157" s="226"/>
      <c r="AC157" s="226" t="s">
        <v>11</v>
      </c>
      <c r="AD157" s="226"/>
      <c r="AE157" s="226"/>
      <c r="AF157" s="226"/>
      <c r="AG157" s="226"/>
      <c r="AH157" s="226"/>
      <c r="AI157" s="226"/>
      <c r="AJ157" s="226"/>
      <c r="AK157" s="226" t="s">
        <v>295</v>
      </c>
      <c r="AL157" s="226"/>
      <c r="AM157" s="226"/>
      <c r="AN157" s="227"/>
      <c r="AO157" s="108"/>
      <c r="AP157" s="246" t="s">
        <v>288</v>
      </c>
      <c r="AQ157" s="246" t="s">
        <v>144</v>
      </c>
      <c r="AR157" s="4"/>
      <c r="AS157" s="76"/>
      <c r="AT157" s="4"/>
      <c r="AU157" s="2"/>
      <c r="AV157" s="76"/>
      <c r="AW157" s="4"/>
      <c r="AX157" s="76"/>
    </row>
    <row r="158" spans="1:50" ht="24.75" customHeight="1">
      <c r="A158" s="105" t="s">
        <v>283</v>
      </c>
      <c r="B158" s="105" t="s">
        <v>144</v>
      </c>
      <c r="C158" s="208">
        <v>25</v>
      </c>
      <c r="D158" s="200">
        <v>10</v>
      </c>
      <c r="E158" s="121">
        <f>I158*0.66</f>
        <v>-0.66</v>
      </c>
      <c r="F158" s="118">
        <f>G158+H158</f>
        <v>1</v>
      </c>
      <c r="G158" s="55">
        <f>COUNTIF(K158:AN158,"W")</f>
        <v>0</v>
      </c>
      <c r="H158" s="55">
        <f>COUNTIF(K158:AN158,"L")</f>
        <v>1</v>
      </c>
      <c r="I158" s="225">
        <f>G158-H158</f>
        <v>-1</v>
      </c>
      <c r="J158" s="221">
        <f>SUM(G158/F158%)</f>
        <v>0</v>
      </c>
      <c r="K158" s="226" t="s">
        <v>11</v>
      </c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 t="s">
        <v>295</v>
      </c>
      <c r="W158" s="226"/>
      <c r="X158" s="226"/>
      <c r="Y158" s="227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 t="s">
        <v>295</v>
      </c>
      <c r="AL158" s="226"/>
      <c r="AM158" s="226"/>
      <c r="AN158" s="227"/>
      <c r="AO158" s="108"/>
      <c r="AP158" s="105" t="s">
        <v>283</v>
      </c>
      <c r="AQ158" s="105" t="s">
        <v>144</v>
      </c>
      <c r="AR158" s="4"/>
      <c r="AS158" s="76"/>
      <c r="AT158" s="4"/>
      <c r="AU158" s="2"/>
      <c r="AV158" s="76"/>
      <c r="AW158" s="4"/>
      <c r="AX158" s="76"/>
    </row>
    <row r="159" spans="1:50" ht="24.75" customHeight="1">
      <c r="A159" s="105" t="s">
        <v>377</v>
      </c>
      <c r="B159" s="105" t="s">
        <v>144</v>
      </c>
      <c r="C159" s="208">
        <v>20</v>
      </c>
      <c r="D159" s="200">
        <v>10</v>
      </c>
      <c r="E159" s="121">
        <f>I159*0.66</f>
        <v>-0.66</v>
      </c>
      <c r="F159" s="118">
        <f>G159+H159</f>
        <v>1</v>
      </c>
      <c r="G159" s="55">
        <f>COUNTIF(K159:AN159,"W")</f>
        <v>0</v>
      </c>
      <c r="H159" s="55">
        <f>COUNTIF(K159:AN159,"L")</f>
        <v>1</v>
      </c>
      <c r="I159" s="225">
        <f>G159-H159</f>
        <v>-1</v>
      </c>
      <c r="J159" s="221">
        <f>SUM(G159/F159%)</f>
        <v>0</v>
      </c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 t="s">
        <v>295</v>
      </c>
      <c r="W159" s="226"/>
      <c r="X159" s="226"/>
      <c r="Y159" s="227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 t="s">
        <v>295</v>
      </c>
      <c r="AL159" s="226"/>
      <c r="AM159" s="226"/>
      <c r="AN159" s="227" t="s">
        <v>11</v>
      </c>
      <c r="AO159" s="108"/>
      <c r="AP159" s="105" t="s">
        <v>377</v>
      </c>
      <c r="AQ159" s="105" t="s">
        <v>144</v>
      </c>
      <c r="AR159" s="4"/>
      <c r="AS159" s="76"/>
      <c r="AT159" s="4"/>
      <c r="AU159" s="2"/>
      <c r="AV159" s="76"/>
      <c r="AW159" s="4"/>
      <c r="AX159" s="76"/>
    </row>
    <row r="160" spans="1:50" ht="24.75" customHeight="1">
      <c r="A160" s="246" t="s">
        <v>307</v>
      </c>
      <c r="B160" s="246" t="s">
        <v>144</v>
      </c>
      <c r="C160" s="208">
        <v>25</v>
      </c>
      <c r="D160" s="200">
        <v>10</v>
      </c>
      <c r="E160" s="121">
        <f>I160*0.66</f>
        <v>-4.62</v>
      </c>
      <c r="F160" s="118">
        <f>G160+H160</f>
        <v>23</v>
      </c>
      <c r="G160" s="55">
        <f>COUNTIF(K160:AN160,"W")</f>
        <v>8</v>
      </c>
      <c r="H160" s="55">
        <f>COUNTIF(K160:AN160,"L")</f>
        <v>15</v>
      </c>
      <c r="I160" s="225">
        <f>G160-H160</f>
        <v>-7</v>
      </c>
      <c r="J160" s="221">
        <f>SUM(G160/F160%)</f>
        <v>34.78260869565217</v>
      </c>
      <c r="K160" s="226"/>
      <c r="L160" s="226"/>
      <c r="M160" s="226"/>
      <c r="N160" s="226" t="s">
        <v>11</v>
      </c>
      <c r="O160" s="226" t="s">
        <v>10</v>
      </c>
      <c r="P160" s="226" t="s">
        <v>11</v>
      </c>
      <c r="Q160" s="226" t="s">
        <v>11</v>
      </c>
      <c r="R160" s="226" t="s">
        <v>11</v>
      </c>
      <c r="S160" s="226"/>
      <c r="T160" s="226" t="s">
        <v>11</v>
      </c>
      <c r="U160" s="226" t="s">
        <v>11</v>
      </c>
      <c r="V160" s="226" t="s">
        <v>295</v>
      </c>
      <c r="W160" s="226" t="s">
        <v>10</v>
      </c>
      <c r="X160" s="226" t="s">
        <v>11</v>
      </c>
      <c r="Y160" s="227" t="s">
        <v>11</v>
      </c>
      <c r="Z160" s="226" t="s">
        <v>10</v>
      </c>
      <c r="AA160" s="226" t="s">
        <v>10</v>
      </c>
      <c r="AB160" s="226" t="s">
        <v>11</v>
      </c>
      <c r="AC160" s="226"/>
      <c r="AD160" s="226" t="s">
        <v>10</v>
      </c>
      <c r="AE160" s="226" t="s">
        <v>11</v>
      </c>
      <c r="AF160" s="226" t="s">
        <v>11</v>
      </c>
      <c r="AG160" s="226" t="s">
        <v>10</v>
      </c>
      <c r="AH160" s="226" t="s">
        <v>10</v>
      </c>
      <c r="AI160" s="226" t="s">
        <v>11</v>
      </c>
      <c r="AJ160" s="226" t="s">
        <v>11</v>
      </c>
      <c r="AK160" s="226" t="s">
        <v>295</v>
      </c>
      <c r="AL160" s="226" t="s">
        <v>11</v>
      </c>
      <c r="AM160" s="226" t="s">
        <v>11</v>
      </c>
      <c r="AN160" s="227" t="s">
        <v>10</v>
      </c>
      <c r="AO160" s="108"/>
      <c r="AP160" s="246" t="s">
        <v>307</v>
      </c>
      <c r="AQ160" s="246" t="s">
        <v>144</v>
      </c>
      <c r="AR160" s="4"/>
      <c r="AS160" s="76"/>
      <c r="AT160" s="4"/>
      <c r="AU160" s="2"/>
      <c r="AV160" s="76"/>
      <c r="AW160" s="4"/>
      <c r="AX160" s="76"/>
    </row>
    <row r="161" spans="1:50" ht="24.75" customHeight="1">
      <c r="A161" s="246" t="s">
        <v>306</v>
      </c>
      <c r="B161" s="246" t="s">
        <v>144</v>
      </c>
      <c r="C161" s="208">
        <v>25</v>
      </c>
      <c r="D161" s="200">
        <v>10</v>
      </c>
      <c r="E161" s="121">
        <f>I161*0.66</f>
        <v>-7.260000000000001</v>
      </c>
      <c r="F161" s="118">
        <f>G161+H161</f>
        <v>19</v>
      </c>
      <c r="G161" s="55">
        <f>COUNTIF(K161:AN161,"W")</f>
        <v>4</v>
      </c>
      <c r="H161" s="55">
        <f>COUNTIF(K161:AN161,"L")</f>
        <v>15</v>
      </c>
      <c r="I161" s="225">
        <f>G161-H161</f>
        <v>-11</v>
      </c>
      <c r="J161" s="221">
        <f>SUM(G161/F161%)</f>
        <v>21.05263157894737</v>
      </c>
      <c r="K161" s="226"/>
      <c r="L161" s="226"/>
      <c r="M161" s="226"/>
      <c r="N161" s="226"/>
      <c r="O161" s="226" t="s">
        <v>11</v>
      </c>
      <c r="P161" s="226"/>
      <c r="Q161" s="226" t="s">
        <v>11</v>
      </c>
      <c r="R161" s="226" t="s">
        <v>11</v>
      </c>
      <c r="S161" s="226" t="s">
        <v>11</v>
      </c>
      <c r="T161" s="226" t="s">
        <v>11</v>
      </c>
      <c r="U161" s="226"/>
      <c r="V161" s="226" t="s">
        <v>295</v>
      </c>
      <c r="W161" s="226" t="s">
        <v>11</v>
      </c>
      <c r="X161" s="226"/>
      <c r="Y161" s="227" t="s">
        <v>11</v>
      </c>
      <c r="Z161" s="226"/>
      <c r="AA161" s="226" t="s">
        <v>10</v>
      </c>
      <c r="AB161" s="226" t="s">
        <v>11</v>
      </c>
      <c r="AC161" s="226" t="s">
        <v>11</v>
      </c>
      <c r="AD161" s="226" t="s">
        <v>10</v>
      </c>
      <c r="AE161" s="226" t="s">
        <v>11</v>
      </c>
      <c r="AF161" s="226" t="s">
        <v>11</v>
      </c>
      <c r="AG161" s="226" t="s">
        <v>10</v>
      </c>
      <c r="AH161" s="226" t="s">
        <v>10</v>
      </c>
      <c r="AI161" s="226" t="s">
        <v>11</v>
      </c>
      <c r="AJ161" s="226" t="s">
        <v>11</v>
      </c>
      <c r="AK161" s="226" t="s">
        <v>295</v>
      </c>
      <c r="AL161" s="226" t="s">
        <v>11</v>
      </c>
      <c r="AM161" s="226"/>
      <c r="AN161" s="227" t="s">
        <v>11</v>
      </c>
      <c r="AO161" s="108"/>
      <c r="AP161" s="246" t="s">
        <v>306</v>
      </c>
      <c r="AQ161" s="246" t="s">
        <v>144</v>
      </c>
      <c r="AR161" s="4"/>
      <c r="AS161" s="76"/>
      <c r="AT161" s="4"/>
      <c r="AU161" s="2"/>
      <c r="AV161" s="76"/>
      <c r="AW161" s="4"/>
      <c r="AX161" s="76"/>
    </row>
    <row r="162" spans="1:50" s="154" customFormat="1" ht="24.75" customHeight="1" thickBot="1">
      <c r="A162" s="156" t="s">
        <v>281</v>
      </c>
      <c r="B162" s="149" t="s">
        <v>144</v>
      </c>
      <c r="C162" s="209">
        <v>15</v>
      </c>
      <c r="D162" s="201">
        <v>10</v>
      </c>
      <c r="E162" s="155">
        <f>I162*0.66</f>
        <v>-4.62</v>
      </c>
      <c r="F162" s="147">
        <f>G162+H162</f>
        <v>23</v>
      </c>
      <c r="G162" s="148">
        <f>COUNTIF(K162:AN162,"W")</f>
        <v>8</v>
      </c>
      <c r="H162" s="148">
        <f>COUNTIF(K162:AN162,"L")</f>
        <v>15</v>
      </c>
      <c r="I162" s="228">
        <f>G162-H162</f>
        <v>-7</v>
      </c>
      <c r="J162" s="229">
        <f>SUM(G162/F162%)</f>
        <v>34.78260869565217</v>
      </c>
      <c r="K162" s="230" t="s">
        <v>10</v>
      </c>
      <c r="L162" s="230" t="s">
        <v>10</v>
      </c>
      <c r="M162" s="230" t="s">
        <v>11</v>
      </c>
      <c r="N162" s="230" t="s">
        <v>11</v>
      </c>
      <c r="O162" s="230" t="s">
        <v>10</v>
      </c>
      <c r="P162" s="230" t="s">
        <v>11</v>
      </c>
      <c r="Q162" s="230"/>
      <c r="R162" s="230"/>
      <c r="S162" s="230" t="s">
        <v>11</v>
      </c>
      <c r="T162" s="230" t="s">
        <v>11</v>
      </c>
      <c r="U162" s="230" t="s">
        <v>11</v>
      </c>
      <c r="V162" s="230" t="s">
        <v>295</v>
      </c>
      <c r="W162" s="230" t="s">
        <v>10</v>
      </c>
      <c r="X162" s="230" t="s">
        <v>11</v>
      </c>
      <c r="Y162" s="231" t="s">
        <v>11</v>
      </c>
      <c r="Z162" s="230" t="s">
        <v>11</v>
      </c>
      <c r="AA162" s="230" t="s">
        <v>10</v>
      </c>
      <c r="AB162" s="230" t="s">
        <v>11</v>
      </c>
      <c r="AC162" s="230"/>
      <c r="AD162" s="230" t="s">
        <v>10</v>
      </c>
      <c r="AE162" s="230" t="s">
        <v>11</v>
      </c>
      <c r="AF162" s="230" t="s">
        <v>11</v>
      </c>
      <c r="AG162" s="230" t="s">
        <v>10</v>
      </c>
      <c r="AH162" s="230" t="s">
        <v>11</v>
      </c>
      <c r="AI162" s="230"/>
      <c r="AJ162" s="230"/>
      <c r="AK162" s="230" t="s">
        <v>295</v>
      </c>
      <c r="AL162" s="230" t="s">
        <v>11</v>
      </c>
      <c r="AM162" s="230" t="s">
        <v>10</v>
      </c>
      <c r="AN162" s="231" t="s">
        <v>11</v>
      </c>
      <c r="AO162" s="150"/>
      <c r="AP162" s="156" t="s">
        <v>281</v>
      </c>
      <c r="AQ162" s="149" t="s">
        <v>144</v>
      </c>
      <c r="AR162" s="151"/>
      <c r="AS162" s="152"/>
      <c r="AT162" s="151"/>
      <c r="AU162" s="153"/>
      <c r="AV162" s="152"/>
      <c r="AW162" s="151"/>
      <c r="AX162" s="152"/>
    </row>
    <row r="163" spans="1:50" ht="24.75" customHeight="1">
      <c r="A163" s="105" t="s">
        <v>154</v>
      </c>
      <c r="B163" s="105" t="s">
        <v>128</v>
      </c>
      <c r="C163" s="208">
        <v>-3</v>
      </c>
      <c r="D163" s="200">
        <v>-3.666666666666667</v>
      </c>
      <c r="E163" s="120">
        <f>I163*0.66</f>
        <v>-3.96</v>
      </c>
      <c r="F163" s="118">
        <f>G163+H163</f>
        <v>28</v>
      </c>
      <c r="G163" s="55">
        <f>COUNTIF(K163:AN163,"W")</f>
        <v>11</v>
      </c>
      <c r="H163" s="55">
        <f>COUNTIF(K163:AN163,"L")</f>
        <v>17</v>
      </c>
      <c r="I163" s="225">
        <f>G163-H163</f>
        <v>-6</v>
      </c>
      <c r="J163" s="221">
        <f>SUM(G163/F163%)</f>
        <v>39.285714285714285</v>
      </c>
      <c r="K163" s="226" t="s">
        <v>11</v>
      </c>
      <c r="L163" s="226" t="s">
        <v>11</v>
      </c>
      <c r="M163" s="226" t="s">
        <v>11</v>
      </c>
      <c r="N163" s="226" t="s">
        <v>10</v>
      </c>
      <c r="O163" s="226" t="s">
        <v>10</v>
      </c>
      <c r="P163" s="226" t="s">
        <v>10</v>
      </c>
      <c r="Q163" s="226" t="s">
        <v>10</v>
      </c>
      <c r="R163" s="226" t="s">
        <v>10</v>
      </c>
      <c r="S163" s="226" t="s">
        <v>11</v>
      </c>
      <c r="T163" s="226" t="s">
        <v>11</v>
      </c>
      <c r="U163" s="226" t="s">
        <v>10</v>
      </c>
      <c r="V163" s="226" t="s">
        <v>10</v>
      </c>
      <c r="W163" s="226" t="s">
        <v>295</v>
      </c>
      <c r="X163" s="226" t="s">
        <v>11</v>
      </c>
      <c r="Y163" s="227" t="s">
        <v>11</v>
      </c>
      <c r="Z163" s="226" t="s">
        <v>11</v>
      </c>
      <c r="AA163" s="226" t="s">
        <v>11</v>
      </c>
      <c r="AB163" s="226" t="s">
        <v>11</v>
      </c>
      <c r="AC163" s="226" t="s">
        <v>11</v>
      </c>
      <c r="AD163" s="226" t="s">
        <v>10</v>
      </c>
      <c r="AE163" s="226" t="s">
        <v>11</v>
      </c>
      <c r="AF163" s="226" t="s">
        <v>10</v>
      </c>
      <c r="AG163" s="226" t="s">
        <v>11</v>
      </c>
      <c r="AH163" s="226" t="s">
        <v>11</v>
      </c>
      <c r="AI163" s="226" t="s">
        <v>10</v>
      </c>
      <c r="AJ163" s="226" t="s">
        <v>11</v>
      </c>
      <c r="AK163" s="226" t="s">
        <v>11</v>
      </c>
      <c r="AL163" s="226" t="s">
        <v>295</v>
      </c>
      <c r="AM163" s="226" t="s">
        <v>10</v>
      </c>
      <c r="AN163" s="227" t="s">
        <v>11</v>
      </c>
      <c r="AO163" s="108"/>
      <c r="AP163" s="105" t="s">
        <v>154</v>
      </c>
      <c r="AQ163" s="105" t="s">
        <v>128</v>
      </c>
      <c r="AR163" s="4"/>
      <c r="AS163" s="76"/>
      <c r="AT163" s="4"/>
      <c r="AU163" s="2"/>
      <c r="AV163" s="76"/>
      <c r="AW163" s="4"/>
      <c r="AX163" s="76"/>
    </row>
    <row r="164" spans="1:50" ht="24.75" customHeight="1">
      <c r="A164" s="105" t="s">
        <v>129</v>
      </c>
      <c r="B164" s="105" t="s">
        <v>128</v>
      </c>
      <c r="C164" s="208">
        <v>3</v>
      </c>
      <c r="D164" s="200">
        <v>5.166666666666666</v>
      </c>
      <c r="E164" s="120">
        <f>I164*0.66</f>
        <v>8.58</v>
      </c>
      <c r="F164" s="118">
        <f>G164+H164</f>
        <v>27</v>
      </c>
      <c r="G164" s="55">
        <f>COUNTIF(K164:AN164,"W")</f>
        <v>20</v>
      </c>
      <c r="H164" s="55">
        <f>COUNTIF(K164:AN164,"L")</f>
        <v>7</v>
      </c>
      <c r="I164" s="225">
        <f>G164-H164</f>
        <v>13</v>
      </c>
      <c r="J164" s="221">
        <f>SUM(G164/F164%)</f>
        <v>74.07407407407408</v>
      </c>
      <c r="K164" s="226" t="s">
        <v>11</v>
      </c>
      <c r="L164" s="226" t="s">
        <v>10</v>
      </c>
      <c r="M164" s="226" t="s">
        <v>10</v>
      </c>
      <c r="N164" s="226" t="s">
        <v>10</v>
      </c>
      <c r="O164" s="226" t="s">
        <v>11</v>
      </c>
      <c r="P164" s="226" t="s">
        <v>10</v>
      </c>
      <c r="Q164" s="226" t="s">
        <v>10</v>
      </c>
      <c r="R164" s="226" t="s">
        <v>10</v>
      </c>
      <c r="S164" s="226" t="s">
        <v>10</v>
      </c>
      <c r="T164" s="226" t="s">
        <v>10</v>
      </c>
      <c r="U164" s="226" t="s">
        <v>11</v>
      </c>
      <c r="V164" s="226" t="s">
        <v>10</v>
      </c>
      <c r="W164" s="226" t="s">
        <v>295</v>
      </c>
      <c r="X164" s="226" t="s">
        <v>10</v>
      </c>
      <c r="Y164" s="227" t="s">
        <v>11</v>
      </c>
      <c r="Z164" s="226" t="s">
        <v>11</v>
      </c>
      <c r="AA164" s="226" t="s">
        <v>10</v>
      </c>
      <c r="AB164" s="226" t="s">
        <v>10</v>
      </c>
      <c r="AC164" s="226" t="s">
        <v>10</v>
      </c>
      <c r="AD164" s="226" t="s">
        <v>10</v>
      </c>
      <c r="AE164" s="226" t="s">
        <v>11</v>
      </c>
      <c r="AF164" s="226" t="s">
        <v>10</v>
      </c>
      <c r="AG164" s="226" t="s">
        <v>10</v>
      </c>
      <c r="AH164" s="226" t="s">
        <v>10</v>
      </c>
      <c r="AI164" s="226" t="s">
        <v>11</v>
      </c>
      <c r="AJ164" s="226"/>
      <c r="AK164" s="226" t="s">
        <v>10</v>
      </c>
      <c r="AL164" s="226" t="s">
        <v>295</v>
      </c>
      <c r="AM164" s="226" t="s">
        <v>10</v>
      </c>
      <c r="AN164" s="227" t="s">
        <v>10</v>
      </c>
      <c r="AO164" s="108"/>
      <c r="AP164" s="105" t="s">
        <v>129</v>
      </c>
      <c r="AQ164" s="105" t="s">
        <v>128</v>
      </c>
      <c r="AR164" s="4"/>
      <c r="AS164" s="76"/>
      <c r="AT164" s="4"/>
      <c r="AU164" s="2"/>
      <c r="AV164" s="76"/>
      <c r="AW164" s="4"/>
      <c r="AX164" s="76"/>
    </row>
    <row r="165" spans="1:50" ht="24.75" customHeight="1">
      <c r="A165" s="105" t="s">
        <v>130</v>
      </c>
      <c r="B165" s="105" t="s">
        <v>128</v>
      </c>
      <c r="C165" s="208">
        <v>-3</v>
      </c>
      <c r="D165" s="200">
        <v>3</v>
      </c>
      <c r="E165" s="120">
        <f>I165*0.66</f>
        <v>4.62</v>
      </c>
      <c r="F165" s="118">
        <f>G165+H165</f>
        <v>27</v>
      </c>
      <c r="G165" s="55">
        <f>COUNTIF(K165:AN165,"W")</f>
        <v>17</v>
      </c>
      <c r="H165" s="55">
        <f>COUNTIF(K165:AN165,"L")</f>
        <v>10</v>
      </c>
      <c r="I165" s="225">
        <f>G165-H165</f>
        <v>7</v>
      </c>
      <c r="J165" s="221">
        <f>SUM(G165/F165%)</f>
        <v>62.96296296296296</v>
      </c>
      <c r="K165" s="226" t="s">
        <v>10</v>
      </c>
      <c r="L165" s="226" t="s">
        <v>11</v>
      </c>
      <c r="M165" s="226" t="s">
        <v>11</v>
      </c>
      <c r="N165" s="226" t="s">
        <v>10</v>
      </c>
      <c r="O165" s="226" t="s">
        <v>11</v>
      </c>
      <c r="P165" s="226" t="s">
        <v>10</v>
      </c>
      <c r="Q165" s="226" t="s">
        <v>10</v>
      </c>
      <c r="R165" s="226" t="s">
        <v>11</v>
      </c>
      <c r="S165" s="226" t="s">
        <v>10</v>
      </c>
      <c r="T165" s="226" t="s">
        <v>11</v>
      </c>
      <c r="U165" s="226" t="s">
        <v>10</v>
      </c>
      <c r="V165" s="226" t="s">
        <v>10</v>
      </c>
      <c r="W165" s="226" t="s">
        <v>295</v>
      </c>
      <c r="X165" s="226" t="s">
        <v>10</v>
      </c>
      <c r="Y165" s="227" t="s">
        <v>11</v>
      </c>
      <c r="Z165" s="226"/>
      <c r="AA165" s="226" t="s">
        <v>11</v>
      </c>
      <c r="AB165" s="226" t="s">
        <v>10</v>
      </c>
      <c r="AC165" s="226" t="s">
        <v>10</v>
      </c>
      <c r="AD165" s="226" t="s">
        <v>10</v>
      </c>
      <c r="AE165" s="226" t="s">
        <v>10</v>
      </c>
      <c r="AF165" s="226" t="s">
        <v>10</v>
      </c>
      <c r="AG165" s="226" t="s">
        <v>10</v>
      </c>
      <c r="AH165" s="226" t="s">
        <v>10</v>
      </c>
      <c r="AI165" s="226" t="s">
        <v>10</v>
      </c>
      <c r="AJ165" s="226" t="s">
        <v>11</v>
      </c>
      <c r="AK165" s="226" t="s">
        <v>10</v>
      </c>
      <c r="AL165" s="226" t="s">
        <v>295</v>
      </c>
      <c r="AM165" s="226" t="s">
        <v>11</v>
      </c>
      <c r="AN165" s="227" t="s">
        <v>11</v>
      </c>
      <c r="AO165" s="108"/>
      <c r="AP165" s="105" t="s">
        <v>130</v>
      </c>
      <c r="AQ165" s="105" t="s">
        <v>128</v>
      </c>
      <c r="AR165" s="4"/>
      <c r="AS165" s="76"/>
      <c r="AT165" s="4"/>
      <c r="AU165" s="2"/>
      <c r="AV165" s="76"/>
      <c r="AW165" s="4"/>
      <c r="AX165" s="76"/>
    </row>
    <row r="166" spans="1:50" ht="24.75" customHeight="1">
      <c r="A166" s="105" t="s">
        <v>180</v>
      </c>
      <c r="B166" s="105" t="s">
        <v>128</v>
      </c>
      <c r="C166" s="208">
        <v>15</v>
      </c>
      <c r="D166" s="200">
        <v>15</v>
      </c>
      <c r="E166" s="120">
        <f>I166*0.66</f>
        <v>-0.66</v>
      </c>
      <c r="F166" s="118">
        <f>G166+H166</f>
        <v>1</v>
      </c>
      <c r="G166" s="55">
        <f>COUNTIF(K166:AN166,"W")</f>
        <v>0</v>
      </c>
      <c r="H166" s="55">
        <f>COUNTIF(K166:AN166,"L")</f>
        <v>1</v>
      </c>
      <c r="I166" s="225">
        <f>G166-H166</f>
        <v>-1</v>
      </c>
      <c r="J166" s="221">
        <f>SUM(G166/F166%)</f>
        <v>0</v>
      </c>
      <c r="K166" s="226" t="s">
        <v>11</v>
      </c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 t="s">
        <v>295</v>
      </c>
      <c r="X166" s="226"/>
      <c r="Y166" s="227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 t="s">
        <v>295</v>
      </c>
      <c r="AM166" s="226"/>
      <c r="AN166" s="227"/>
      <c r="AO166" s="108"/>
      <c r="AP166" s="105" t="s">
        <v>180</v>
      </c>
      <c r="AQ166" s="105" t="s">
        <v>128</v>
      </c>
      <c r="AR166" s="4"/>
      <c r="AS166" s="76"/>
      <c r="AT166" s="4"/>
      <c r="AU166" s="2"/>
      <c r="AV166" s="76"/>
      <c r="AW166" s="4"/>
      <c r="AX166" s="76"/>
    </row>
    <row r="167" spans="1:50" ht="24.75" customHeight="1">
      <c r="A167" s="105" t="s">
        <v>136</v>
      </c>
      <c r="B167" s="105" t="s">
        <v>128</v>
      </c>
      <c r="C167" s="208">
        <v>18</v>
      </c>
      <c r="D167" s="200">
        <v>18.333333333333332</v>
      </c>
      <c r="E167" s="120">
        <f>I167*0.66</f>
        <v>1.32</v>
      </c>
      <c r="F167" s="118">
        <f>G167+H167</f>
        <v>2</v>
      </c>
      <c r="G167" s="55">
        <f>COUNTIF(K167:AN167,"W")</f>
        <v>2</v>
      </c>
      <c r="H167" s="55">
        <f>COUNTIF(K167:AN167,"L")</f>
        <v>0</v>
      </c>
      <c r="I167" s="225">
        <f>G167-H167</f>
        <v>2</v>
      </c>
      <c r="J167" s="221">
        <f>SUM(G167/F167%)</f>
        <v>100</v>
      </c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 t="s">
        <v>295</v>
      </c>
      <c r="X167" s="226"/>
      <c r="Y167" s="227"/>
      <c r="Z167" s="226" t="s">
        <v>10</v>
      </c>
      <c r="AA167" s="226"/>
      <c r="AB167" s="226"/>
      <c r="AC167" s="226"/>
      <c r="AD167" s="226"/>
      <c r="AE167" s="226"/>
      <c r="AF167" s="226"/>
      <c r="AG167" s="226"/>
      <c r="AH167" s="226" t="s">
        <v>10</v>
      </c>
      <c r="AI167" s="226"/>
      <c r="AJ167" s="226"/>
      <c r="AK167" s="226"/>
      <c r="AL167" s="226" t="s">
        <v>295</v>
      </c>
      <c r="AM167" s="226"/>
      <c r="AN167" s="227"/>
      <c r="AO167" s="108"/>
      <c r="AP167" s="105" t="s">
        <v>136</v>
      </c>
      <c r="AQ167" s="105" t="s">
        <v>128</v>
      </c>
      <c r="AR167" s="77"/>
      <c r="AS167" s="76"/>
      <c r="AT167" s="4"/>
      <c r="AU167" s="2"/>
      <c r="AV167" s="76"/>
      <c r="AW167" s="4"/>
      <c r="AX167" s="76"/>
    </row>
    <row r="168" spans="1:50" ht="24.75" customHeight="1">
      <c r="A168" s="105" t="s">
        <v>131</v>
      </c>
      <c r="B168" s="105" t="s">
        <v>128</v>
      </c>
      <c r="C168" s="208">
        <v>10</v>
      </c>
      <c r="D168" s="200">
        <v>6.666666666666667</v>
      </c>
      <c r="E168" s="120">
        <f>I168*0.66</f>
        <v>-1.98</v>
      </c>
      <c r="F168" s="118">
        <f>G168+H168</f>
        <v>9</v>
      </c>
      <c r="G168" s="55">
        <f>COUNTIF(K168:AN168,"W")</f>
        <v>3</v>
      </c>
      <c r="H168" s="55">
        <f>COUNTIF(K168:AN168,"L")</f>
        <v>6</v>
      </c>
      <c r="I168" s="225">
        <f>G168-H168</f>
        <v>-3</v>
      </c>
      <c r="J168" s="221">
        <f>SUM(G168/F168%)</f>
        <v>33.333333333333336</v>
      </c>
      <c r="K168" s="226" t="s">
        <v>10</v>
      </c>
      <c r="L168" s="226"/>
      <c r="M168" s="226"/>
      <c r="N168" s="226" t="s">
        <v>11</v>
      </c>
      <c r="O168" s="226"/>
      <c r="P168" s="226"/>
      <c r="Q168" s="226"/>
      <c r="R168" s="226"/>
      <c r="S168" s="226"/>
      <c r="T168" s="226"/>
      <c r="U168" s="226"/>
      <c r="V168" s="226" t="s">
        <v>11</v>
      </c>
      <c r="W168" s="226" t="s">
        <v>295</v>
      </c>
      <c r="X168" s="226"/>
      <c r="Y168" s="227"/>
      <c r="Z168" s="226" t="s">
        <v>11</v>
      </c>
      <c r="AA168" s="226"/>
      <c r="AB168" s="226" t="s">
        <v>10</v>
      </c>
      <c r="AC168" s="226" t="s">
        <v>11</v>
      </c>
      <c r="AD168" s="226"/>
      <c r="AE168" s="226"/>
      <c r="AF168" s="226" t="s">
        <v>11</v>
      </c>
      <c r="AG168" s="226"/>
      <c r="AH168" s="226" t="s">
        <v>11</v>
      </c>
      <c r="AI168" s="226"/>
      <c r="AJ168" s="226" t="s">
        <v>10</v>
      </c>
      <c r="AK168" s="226"/>
      <c r="AL168" s="226" t="s">
        <v>295</v>
      </c>
      <c r="AM168" s="226"/>
      <c r="AN168" s="227"/>
      <c r="AO168" s="108"/>
      <c r="AP168" s="105" t="s">
        <v>131</v>
      </c>
      <c r="AQ168" s="105" t="s">
        <v>128</v>
      </c>
      <c r="AR168" s="4"/>
      <c r="AS168" s="76"/>
      <c r="AT168" s="4"/>
      <c r="AU168" s="2"/>
      <c r="AV168" s="76"/>
      <c r="AW168" s="4"/>
      <c r="AX168" s="76"/>
    </row>
    <row r="169" spans="1:50" ht="24.75" customHeight="1">
      <c r="A169" s="105" t="s">
        <v>132</v>
      </c>
      <c r="B169" s="105" t="s">
        <v>128</v>
      </c>
      <c r="C169" s="208">
        <v>2</v>
      </c>
      <c r="D169" s="200">
        <v>1.6666666666666665</v>
      </c>
      <c r="E169" s="121">
        <f>I169*0.66</f>
        <v>-0.66</v>
      </c>
      <c r="F169" s="118">
        <f>G169+H169</f>
        <v>23</v>
      </c>
      <c r="G169" s="55">
        <f>COUNTIF(K169:AN169,"W")</f>
        <v>11</v>
      </c>
      <c r="H169" s="55">
        <f>COUNTIF(K169:AN169,"L")</f>
        <v>12</v>
      </c>
      <c r="I169" s="225">
        <f>G169-H169</f>
        <v>-1</v>
      </c>
      <c r="J169" s="221">
        <f>SUM(G169/F169%)</f>
        <v>47.826086956521735</v>
      </c>
      <c r="K169" s="226"/>
      <c r="L169" s="226" t="s">
        <v>11</v>
      </c>
      <c r="M169" s="226" t="s">
        <v>10</v>
      </c>
      <c r="N169" s="226"/>
      <c r="O169" s="226" t="s">
        <v>10</v>
      </c>
      <c r="P169" s="226" t="s">
        <v>11</v>
      </c>
      <c r="Q169" s="226" t="s">
        <v>11</v>
      </c>
      <c r="R169" s="226" t="s">
        <v>11</v>
      </c>
      <c r="S169" s="226" t="s">
        <v>10</v>
      </c>
      <c r="T169" s="226" t="s">
        <v>10</v>
      </c>
      <c r="U169" s="226" t="s">
        <v>11</v>
      </c>
      <c r="V169" s="226"/>
      <c r="W169" s="226" t="s">
        <v>295</v>
      </c>
      <c r="X169" s="226" t="s">
        <v>10</v>
      </c>
      <c r="Y169" s="227" t="s">
        <v>10</v>
      </c>
      <c r="Z169" s="226" t="s">
        <v>10</v>
      </c>
      <c r="AA169" s="226" t="s">
        <v>11</v>
      </c>
      <c r="AB169" s="226" t="s">
        <v>10</v>
      </c>
      <c r="AC169" s="226" t="s">
        <v>10</v>
      </c>
      <c r="AD169" s="226" t="s">
        <v>10</v>
      </c>
      <c r="AE169" s="226" t="s">
        <v>11</v>
      </c>
      <c r="AF169" s="226"/>
      <c r="AG169" s="226" t="s">
        <v>10</v>
      </c>
      <c r="AH169" s="226"/>
      <c r="AI169" s="226" t="s">
        <v>11</v>
      </c>
      <c r="AJ169" s="226" t="s">
        <v>11</v>
      </c>
      <c r="AK169" s="226" t="s">
        <v>11</v>
      </c>
      <c r="AL169" s="226" t="s">
        <v>295</v>
      </c>
      <c r="AM169" s="226" t="s">
        <v>11</v>
      </c>
      <c r="AN169" s="227" t="s">
        <v>11</v>
      </c>
      <c r="AO169" s="108"/>
      <c r="AP169" s="105" t="s">
        <v>132</v>
      </c>
      <c r="AQ169" s="105" t="s">
        <v>128</v>
      </c>
      <c r="AR169" s="4"/>
      <c r="AS169" s="76"/>
      <c r="AT169" s="4"/>
      <c r="AU169" s="2"/>
      <c r="AV169" s="76"/>
      <c r="AW169" s="4"/>
      <c r="AX169" s="76"/>
    </row>
    <row r="170" spans="1:50" s="154" customFormat="1" ht="24.75" customHeight="1" thickBot="1">
      <c r="A170" s="149" t="s">
        <v>140</v>
      </c>
      <c r="B170" s="149" t="s">
        <v>128</v>
      </c>
      <c r="C170" s="209">
        <v>26</v>
      </c>
      <c r="D170" s="201">
        <v>26</v>
      </c>
      <c r="E170" s="155">
        <f>I170*0.66</f>
        <v>-0.66</v>
      </c>
      <c r="F170" s="147">
        <f>G170+H170</f>
        <v>23</v>
      </c>
      <c r="G170" s="148">
        <f>COUNTIF(K170:AN170,"W")</f>
        <v>11</v>
      </c>
      <c r="H170" s="148">
        <f>COUNTIF(K170:AN170,"L")</f>
        <v>12</v>
      </c>
      <c r="I170" s="228">
        <f>G170-H170</f>
        <v>-1</v>
      </c>
      <c r="J170" s="229">
        <f>SUM(G170/F170%)</f>
        <v>47.826086956521735</v>
      </c>
      <c r="K170" s="230"/>
      <c r="L170" s="230" t="s">
        <v>11</v>
      </c>
      <c r="M170" s="230" t="s">
        <v>11</v>
      </c>
      <c r="N170" s="230" t="s">
        <v>11</v>
      </c>
      <c r="O170" s="230" t="s">
        <v>11</v>
      </c>
      <c r="P170" s="230" t="s">
        <v>11</v>
      </c>
      <c r="Q170" s="230" t="s">
        <v>11</v>
      </c>
      <c r="R170" s="230" t="s">
        <v>10</v>
      </c>
      <c r="S170" s="230" t="s">
        <v>11</v>
      </c>
      <c r="T170" s="230" t="s">
        <v>10</v>
      </c>
      <c r="U170" s="230" t="s">
        <v>10</v>
      </c>
      <c r="V170" s="230" t="s">
        <v>10</v>
      </c>
      <c r="W170" s="230" t="s">
        <v>295</v>
      </c>
      <c r="X170" s="230" t="s">
        <v>10</v>
      </c>
      <c r="Y170" s="231" t="s">
        <v>11</v>
      </c>
      <c r="Z170" s="230"/>
      <c r="AA170" s="230" t="s">
        <v>11</v>
      </c>
      <c r="AB170" s="230"/>
      <c r="AC170" s="230"/>
      <c r="AD170" s="230" t="s">
        <v>11</v>
      </c>
      <c r="AE170" s="230" t="s">
        <v>10</v>
      </c>
      <c r="AF170" s="230" t="s">
        <v>11</v>
      </c>
      <c r="AG170" s="230" t="s">
        <v>10</v>
      </c>
      <c r="AH170" s="230"/>
      <c r="AI170" s="230" t="s">
        <v>10</v>
      </c>
      <c r="AJ170" s="230" t="s">
        <v>10</v>
      </c>
      <c r="AK170" s="230" t="s">
        <v>10</v>
      </c>
      <c r="AL170" s="230" t="s">
        <v>295</v>
      </c>
      <c r="AM170" s="230" t="s">
        <v>10</v>
      </c>
      <c r="AN170" s="231" t="s">
        <v>11</v>
      </c>
      <c r="AO170" s="150"/>
      <c r="AP170" s="149" t="s">
        <v>140</v>
      </c>
      <c r="AQ170" s="149" t="s">
        <v>128</v>
      </c>
      <c r="AR170" s="151"/>
      <c r="AS170" s="152"/>
      <c r="AT170" s="151"/>
      <c r="AU170" s="153"/>
      <c r="AV170" s="152"/>
      <c r="AW170" s="151"/>
      <c r="AX170" s="152"/>
    </row>
    <row r="171" spans="1:50" ht="24.75" customHeight="1">
      <c r="A171" s="237" t="s">
        <v>340</v>
      </c>
      <c r="B171" s="105" t="s">
        <v>134</v>
      </c>
      <c r="C171" s="208">
        <v>15</v>
      </c>
      <c r="D171" s="200">
        <v>13.666666666666666</v>
      </c>
      <c r="E171" s="121">
        <f>I171*0.66</f>
        <v>0</v>
      </c>
      <c r="F171" s="118">
        <f>G171+H171</f>
        <v>2</v>
      </c>
      <c r="G171" s="55">
        <f>COUNTIF(K171:AN171,"W")</f>
        <v>1</v>
      </c>
      <c r="H171" s="55">
        <f>COUNTIF(K171:AN171,"L")</f>
        <v>1</v>
      </c>
      <c r="I171" s="225">
        <f>G171-H171</f>
        <v>0</v>
      </c>
      <c r="J171" s="221">
        <f>SUM(G171/F171%)</f>
        <v>50</v>
      </c>
      <c r="K171" s="226"/>
      <c r="L171" s="226"/>
      <c r="M171" s="226"/>
      <c r="N171" s="226"/>
      <c r="O171" s="226"/>
      <c r="P171" s="226" t="s">
        <v>295</v>
      </c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 t="s">
        <v>10</v>
      </c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 t="s">
        <v>11</v>
      </c>
      <c r="AN171" s="227"/>
      <c r="AO171" s="108"/>
      <c r="AP171" s="237" t="s">
        <v>340</v>
      </c>
      <c r="AQ171" s="105" t="s">
        <v>134</v>
      </c>
      <c r="AR171" s="4"/>
      <c r="AS171" s="76"/>
      <c r="AT171" s="4"/>
      <c r="AU171" s="2"/>
      <c r="AV171" s="76"/>
      <c r="AW171" s="4"/>
      <c r="AX171" s="76"/>
    </row>
    <row r="172" spans="1:50" ht="24.75" customHeight="1">
      <c r="A172" s="105" t="s">
        <v>133</v>
      </c>
      <c r="B172" s="105" t="s">
        <v>134</v>
      </c>
      <c r="C172" s="208">
        <v>17</v>
      </c>
      <c r="D172" s="200">
        <v>18</v>
      </c>
      <c r="E172" s="120">
        <f>I172*0.66</f>
        <v>5.28</v>
      </c>
      <c r="F172" s="118">
        <f>G172+H172</f>
        <v>26</v>
      </c>
      <c r="G172" s="55">
        <f>COUNTIF(K172:AN172,"W")</f>
        <v>17</v>
      </c>
      <c r="H172" s="55">
        <f>COUNTIF(K172:AN172,"L")</f>
        <v>9</v>
      </c>
      <c r="I172" s="225">
        <f>G172-H172</f>
        <v>8</v>
      </c>
      <c r="J172" s="221">
        <f>SUM(G172/F172%)</f>
        <v>65.38461538461539</v>
      </c>
      <c r="K172" s="226" t="s">
        <v>10</v>
      </c>
      <c r="L172" s="226" t="s">
        <v>10</v>
      </c>
      <c r="M172" s="226"/>
      <c r="N172" s="226" t="s">
        <v>10</v>
      </c>
      <c r="O172" s="226" t="s">
        <v>10</v>
      </c>
      <c r="P172" s="226" t="s">
        <v>295</v>
      </c>
      <c r="Q172" s="226" t="s">
        <v>11</v>
      </c>
      <c r="R172" s="226" t="s">
        <v>10</v>
      </c>
      <c r="S172" s="226" t="s">
        <v>10</v>
      </c>
      <c r="T172" s="226" t="s">
        <v>10</v>
      </c>
      <c r="U172" s="226" t="s">
        <v>11</v>
      </c>
      <c r="V172" s="226" t="s">
        <v>11</v>
      </c>
      <c r="W172" s="226" t="s">
        <v>11</v>
      </c>
      <c r="X172" s="226" t="s">
        <v>10</v>
      </c>
      <c r="Y172" s="227" t="s">
        <v>10</v>
      </c>
      <c r="Z172" s="226" t="s">
        <v>10</v>
      </c>
      <c r="AA172" s="249"/>
      <c r="AB172" s="226" t="s">
        <v>10</v>
      </c>
      <c r="AC172" s="226" t="s">
        <v>10</v>
      </c>
      <c r="AD172" s="226" t="s">
        <v>11</v>
      </c>
      <c r="AE172" s="226" t="s">
        <v>295</v>
      </c>
      <c r="AF172" s="226" t="s">
        <v>10</v>
      </c>
      <c r="AG172" s="226" t="s">
        <v>11</v>
      </c>
      <c r="AH172" s="226" t="s">
        <v>11</v>
      </c>
      <c r="AI172" s="226" t="s">
        <v>10</v>
      </c>
      <c r="AJ172" s="226" t="s">
        <v>11</v>
      </c>
      <c r="AK172" s="226" t="s">
        <v>10</v>
      </c>
      <c r="AL172" s="226" t="s">
        <v>11</v>
      </c>
      <c r="AM172" s="226" t="s">
        <v>10</v>
      </c>
      <c r="AN172" s="227" t="s">
        <v>10</v>
      </c>
      <c r="AO172" s="108"/>
      <c r="AP172" s="105" t="s">
        <v>133</v>
      </c>
      <c r="AQ172" s="105" t="s">
        <v>134</v>
      </c>
      <c r="AR172" s="4"/>
      <c r="AS172" s="76"/>
      <c r="AT172" s="4"/>
      <c r="AU172" s="2"/>
      <c r="AV172" s="76"/>
      <c r="AW172" s="4"/>
      <c r="AX172" s="76"/>
    </row>
    <row r="173" spans="1:50" ht="24.75" customHeight="1">
      <c r="A173" s="105" t="s">
        <v>135</v>
      </c>
      <c r="B173" s="105" t="s">
        <v>134</v>
      </c>
      <c r="C173" s="208">
        <v>13</v>
      </c>
      <c r="D173" s="200">
        <v>16.333333333333332</v>
      </c>
      <c r="E173" s="120">
        <f>I173*0.66</f>
        <v>-0.66</v>
      </c>
      <c r="F173" s="118">
        <f>G173+H173</f>
        <v>27</v>
      </c>
      <c r="G173" s="55">
        <f>COUNTIF(K173:AN173,"W")</f>
        <v>13</v>
      </c>
      <c r="H173" s="55">
        <f>COUNTIF(K173:AN173,"L")</f>
        <v>14</v>
      </c>
      <c r="I173" s="225">
        <f>G173-H173</f>
        <v>-1</v>
      </c>
      <c r="J173" s="221">
        <f>SUM(G173/F173%)</f>
        <v>48.148148148148145</v>
      </c>
      <c r="K173" s="226" t="s">
        <v>11</v>
      </c>
      <c r="L173" s="226" t="s">
        <v>11</v>
      </c>
      <c r="M173" s="226" t="s">
        <v>11</v>
      </c>
      <c r="N173" s="226" t="s">
        <v>11</v>
      </c>
      <c r="O173" s="226" t="s">
        <v>10</v>
      </c>
      <c r="P173" s="226" t="s">
        <v>295</v>
      </c>
      <c r="Q173" s="226" t="s">
        <v>11</v>
      </c>
      <c r="R173" s="226" t="s">
        <v>10</v>
      </c>
      <c r="S173" s="226" t="s">
        <v>11</v>
      </c>
      <c r="T173" s="226" t="s">
        <v>10</v>
      </c>
      <c r="U173" s="226" t="s">
        <v>10</v>
      </c>
      <c r="V173" s="226" t="s">
        <v>10</v>
      </c>
      <c r="W173" s="226" t="s">
        <v>11</v>
      </c>
      <c r="X173" s="226" t="s">
        <v>11</v>
      </c>
      <c r="Y173" s="227" t="s">
        <v>11</v>
      </c>
      <c r="Z173" s="226" t="s">
        <v>10</v>
      </c>
      <c r="AA173" s="249"/>
      <c r="AB173" s="226" t="s">
        <v>10</v>
      </c>
      <c r="AC173" s="226" t="s">
        <v>10</v>
      </c>
      <c r="AD173" s="226" t="s">
        <v>10</v>
      </c>
      <c r="AE173" s="226" t="s">
        <v>295</v>
      </c>
      <c r="AF173" s="226" t="s">
        <v>10</v>
      </c>
      <c r="AG173" s="226" t="s">
        <v>11</v>
      </c>
      <c r="AH173" s="226" t="s">
        <v>11</v>
      </c>
      <c r="AI173" s="226" t="s">
        <v>10</v>
      </c>
      <c r="AJ173" s="226" t="s">
        <v>10</v>
      </c>
      <c r="AK173" s="226" t="s">
        <v>10</v>
      </c>
      <c r="AL173" s="226" t="s">
        <v>11</v>
      </c>
      <c r="AM173" s="226" t="s">
        <v>11</v>
      </c>
      <c r="AN173" s="227" t="s">
        <v>11</v>
      </c>
      <c r="AO173" s="108"/>
      <c r="AP173" s="105" t="s">
        <v>135</v>
      </c>
      <c r="AQ173" s="105" t="s">
        <v>134</v>
      </c>
      <c r="AR173" s="4"/>
      <c r="AS173" s="76"/>
      <c r="AT173" s="4"/>
      <c r="AU173" s="2"/>
      <c r="AV173" s="76"/>
      <c r="AW173" s="4"/>
      <c r="AX173" s="76"/>
    </row>
    <row r="174" spans="1:50" ht="24.75" customHeight="1">
      <c r="A174" s="105" t="s">
        <v>137</v>
      </c>
      <c r="B174" s="105" t="s">
        <v>134</v>
      </c>
      <c r="C174" s="208">
        <v>8</v>
      </c>
      <c r="D174" s="200">
        <v>14.833333333333332</v>
      </c>
      <c r="E174" s="120">
        <f>I174*0.66</f>
        <v>-3.3000000000000003</v>
      </c>
      <c r="F174" s="118">
        <f>G174+H174</f>
        <v>27</v>
      </c>
      <c r="G174" s="55">
        <f>COUNTIF(K174:AN174,"W")</f>
        <v>11</v>
      </c>
      <c r="H174" s="55">
        <f>COUNTIF(K174:AN174,"L")</f>
        <v>16</v>
      </c>
      <c r="I174" s="225">
        <f>G174-H174</f>
        <v>-5</v>
      </c>
      <c r="J174" s="221">
        <f>SUM(G174/F174%)</f>
        <v>40.74074074074074</v>
      </c>
      <c r="K174" s="226" t="s">
        <v>11</v>
      </c>
      <c r="L174" s="226" t="s">
        <v>11</v>
      </c>
      <c r="M174" s="226" t="s">
        <v>11</v>
      </c>
      <c r="N174" s="226" t="s">
        <v>11</v>
      </c>
      <c r="O174" s="226" t="s">
        <v>10</v>
      </c>
      <c r="P174" s="226" t="s">
        <v>295</v>
      </c>
      <c r="Q174" s="226" t="s">
        <v>11</v>
      </c>
      <c r="R174" s="226" t="s">
        <v>10</v>
      </c>
      <c r="S174" s="226" t="s">
        <v>11</v>
      </c>
      <c r="T174" s="226" t="s">
        <v>10</v>
      </c>
      <c r="U174" s="226" t="s">
        <v>11</v>
      </c>
      <c r="V174" s="226" t="s">
        <v>11</v>
      </c>
      <c r="W174" s="226" t="s">
        <v>10</v>
      </c>
      <c r="X174" s="226" t="s">
        <v>11</v>
      </c>
      <c r="Y174" s="227" t="s">
        <v>11</v>
      </c>
      <c r="Z174" s="226" t="s">
        <v>11</v>
      </c>
      <c r="AA174" s="249"/>
      <c r="AB174" s="226" t="s">
        <v>10</v>
      </c>
      <c r="AC174" s="226" t="s">
        <v>10</v>
      </c>
      <c r="AD174" s="226" t="s">
        <v>10</v>
      </c>
      <c r="AE174" s="226" t="s">
        <v>295</v>
      </c>
      <c r="AF174" s="226" t="s">
        <v>11</v>
      </c>
      <c r="AG174" s="226" t="s">
        <v>10</v>
      </c>
      <c r="AH174" s="226" t="s">
        <v>11</v>
      </c>
      <c r="AI174" s="226" t="s">
        <v>11</v>
      </c>
      <c r="AJ174" s="226" t="s">
        <v>10</v>
      </c>
      <c r="AK174" s="226" t="s">
        <v>10</v>
      </c>
      <c r="AL174" s="226" t="s">
        <v>10</v>
      </c>
      <c r="AM174" s="226" t="s">
        <v>11</v>
      </c>
      <c r="AN174" s="227" t="s">
        <v>11</v>
      </c>
      <c r="AO174" s="108"/>
      <c r="AP174" s="105" t="s">
        <v>137</v>
      </c>
      <c r="AQ174" s="105" t="s">
        <v>134</v>
      </c>
      <c r="AR174" s="4"/>
      <c r="AS174" s="76"/>
      <c r="AT174" s="4"/>
      <c r="AU174" s="2"/>
      <c r="AV174" s="76"/>
      <c r="AW174" s="4"/>
      <c r="AX174" s="76"/>
    </row>
    <row r="175" spans="1:50" ht="24.75" customHeight="1">
      <c r="A175" s="105" t="s">
        <v>138</v>
      </c>
      <c r="B175" s="105" t="s">
        <v>134</v>
      </c>
      <c r="C175" s="208">
        <v>13</v>
      </c>
      <c r="D175" s="200">
        <v>14.333333333333334</v>
      </c>
      <c r="E175" s="120">
        <f>I175*0.66</f>
        <v>-8.58</v>
      </c>
      <c r="F175" s="118">
        <f>G175+H175</f>
        <v>25</v>
      </c>
      <c r="G175" s="55">
        <f>COUNTIF(K175:AN175,"W")</f>
        <v>6</v>
      </c>
      <c r="H175" s="55">
        <f>COUNTIF(K175:AN175,"L")</f>
        <v>19</v>
      </c>
      <c r="I175" s="225">
        <f>G175-H175</f>
        <v>-13</v>
      </c>
      <c r="J175" s="221">
        <f>SUM(G175/F175%)</f>
        <v>24</v>
      </c>
      <c r="K175" s="226" t="s">
        <v>11</v>
      </c>
      <c r="L175" s="226" t="s">
        <v>10</v>
      </c>
      <c r="M175" s="226" t="s">
        <v>11</v>
      </c>
      <c r="N175" s="226" t="s">
        <v>11</v>
      </c>
      <c r="O175" s="226" t="s">
        <v>10</v>
      </c>
      <c r="P175" s="226" t="s">
        <v>295</v>
      </c>
      <c r="Q175" s="226" t="s">
        <v>11</v>
      </c>
      <c r="R175" s="226" t="s">
        <v>11</v>
      </c>
      <c r="S175" s="226" t="s">
        <v>11</v>
      </c>
      <c r="T175" s="226" t="s">
        <v>10</v>
      </c>
      <c r="U175" s="226" t="s">
        <v>11</v>
      </c>
      <c r="V175" s="226" t="s">
        <v>11</v>
      </c>
      <c r="W175" s="226" t="s">
        <v>10</v>
      </c>
      <c r="X175" s="226" t="s">
        <v>11</v>
      </c>
      <c r="Y175" s="227"/>
      <c r="Z175" s="226" t="s">
        <v>11</v>
      </c>
      <c r="AA175" s="249"/>
      <c r="AB175" s="226" t="s">
        <v>11</v>
      </c>
      <c r="AC175" s="226" t="s">
        <v>11</v>
      </c>
      <c r="AD175" s="226" t="s">
        <v>11</v>
      </c>
      <c r="AE175" s="226" t="s">
        <v>295</v>
      </c>
      <c r="AF175" s="226" t="s">
        <v>11</v>
      </c>
      <c r="AG175" s="226" t="s">
        <v>11</v>
      </c>
      <c r="AH175" s="226" t="s">
        <v>11</v>
      </c>
      <c r="AI175" s="226"/>
      <c r="AJ175" s="226" t="s">
        <v>11</v>
      </c>
      <c r="AK175" s="226" t="s">
        <v>10</v>
      </c>
      <c r="AL175" s="226" t="s">
        <v>11</v>
      </c>
      <c r="AM175" s="226" t="s">
        <v>10</v>
      </c>
      <c r="AN175" s="227" t="s">
        <v>11</v>
      </c>
      <c r="AO175" s="108"/>
      <c r="AP175" s="105" t="s">
        <v>138</v>
      </c>
      <c r="AQ175" s="105" t="s">
        <v>134</v>
      </c>
      <c r="AR175" s="4"/>
      <c r="AS175" s="76"/>
      <c r="AT175" s="4"/>
      <c r="AU175" s="2"/>
      <c r="AV175" s="76"/>
      <c r="AW175" s="4"/>
      <c r="AX175" s="76"/>
    </row>
    <row r="176" spans="1:50" ht="24.75" customHeight="1">
      <c r="A176" s="105" t="s">
        <v>139</v>
      </c>
      <c r="B176" s="105" t="s">
        <v>134</v>
      </c>
      <c r="C176" s="208">
        <v>25</v>
      </c>
      <c r="D176" s="200">
        <v>20</v>
      </c>
      <c r="E176" s="120">
        <f>I176*0.66</f>
        <v>3.96</v>
      </c>
      <c r="F176" s="118">
        <f>G176+H176</f>
        <v>24</v>
      </c>
      <c r="G176" s="55">
        <f>COUNTIF(K176:AN176,"W")</f>
        <v>15</v>
      </c>
      <c r="H176" s="55">
        <f>COUNTIF(K176:AN176,"L")</f>
        <v>9</v>
      </c>
      <c r="I176" s="225">
        <f>G176-H176</f>
        <v>6</v>
      </c>
      <c r="J176" s="221">
        <f>SUM(G176/F176%)</f>
        <v>62.5</v>
      </c>
      <c r="K176" s="226" t="s">
        <v>10</v>
      </c>
      <c r="L176" s="226" t="s">
        <v>10</v>
      </c>
      <c r="M176" s="226" t="s">
        <v>10</v>
      </c>
      <c r="N176" s="226" t="s">
        <v>11</v>
      </c>
      <c r="O176" s="226" t="s">
        <v>11</v>
      </c>
      <c r="P176" s="226" t="s">
        <v>295</v>
      </c>
      <c r="Q176" s="226" t="s">
        <v>11</v>
      </c>
      <c r="R176" s="226" t="s">
        <v>11</v>
      </c>
      <c r="S176" s="226" t="s">
        <v>10</v>
      </c>
      <c r="T176" s="226" t="s">
        <v>10</v>
      </c>
      <c r="U176" s="226" t="s">
        <v>10</v>
      </c>
      <c r="V176" s="226" t="s">
        <v>10</v>
      </c>
      <c r="W176" s="226" t="s">
        <v>11</v>
      </c>
      <c r="X176" s="226" t="s">
        <v>10</v>
      </c>
      <c r="Y176" s="227" t="s">
        <v>11</v>
      </c>
      <c r="Z176" s="226"/>
      <c r="AA176" s="249"/>
      <c r="AB176" s="226" t="s">
        <v>11</v>
      </c>
      <c r="AC176" s="226"/>
      <c r="AD176" s="226" t="s">
        <v>10</v>
      </c>
      <c r="AE176" s="226" t="s">
        <v>295</v>
      </c>
      <c r="AF176" s="226" t="s">
        <v>10</v>
      </c>
      <c r="AG176" s="226" t="s">
        <v>10</v>
      </c>
      <c r="AH176" s="226" t="s">
        <v>11</v>
      </c>
      <c r="AI176" s="226" t="s">
        <v>10</v>
      </c>
      <c r="AJ176" s="226" t="s">
        <v>10</v>
      </c>
      <c r="AK176" s="226" t="s">
        <v>10</v>
      </c>
      <c r="AL176" s="226" t="s">
        <v>11</v>
      </c>
      <c r="AM176" s="226"/>
      <c r="AN176" s="227" t="s">
        <v>10</v>
      </c>
      <c r="AO176" s="108"/>
      <c r="AP176" s="105" t="s">
        <v>139</v>
      </c>
      <c r="AQ176" s="105" t="s">
        <v>134</v>
      </c>
      <c r="AR176" s="77"/>
      <c r="AS176" s="76"/>
      <c r="AT176" s="4"/>
      <c r="AU176" s="2"/>
      <c r="AV176" s="76"/>
      <c r="AW176" s="4"/>
      <c r="AX176" s="76"/>
    </row>
    <row r="177" spans="1:50" ht="24.75" customHeight="1">
      <c r="A177" s="105" t="s">
        <v>264</v>
      </c>
      <c r="B177" s="105" t="s">
        <v>134</v>
      </c>
      <c r="C177" s="208">
        <v>14</v>
      </c>
      <c r="D177" s="200">
        <v>13.666666666666666</v>
      </c>
      <c r="E177" s="121">
        <f>I177*0.66</f>
        <v>0</v>
      </c>
      <c r="F177" s="118">
        <f>G177+H177</f>
        <v>0</v>
      </c>
      <c r="G177" s="55">
        <f>COUNTIF(K177:AN177,"W")</f>
        <v>0</v>
      </c>
      <c r="H177" s="55">
        <f>COUNTIF(K177:AN177,"L")</f>
        <v>0</v>
      </c>
      <c r="I177" s="225">
        <f>G177-H177</f>
        <v>0</v>
      </c>
      <c r="J177" s="221" t="e">
        <f>SUM(G177/F177%)</f>
        <v>#DIV/0!</v>
      </c>
      <c r="K177" s="226"/>
      <c r="L177" s="226"/>
      <c r="M177" s="226"/>
      <c r="N177" s="226"/>
      <c r="O177" s="226"/>
      <c r="P177" s="226" t="s">
        <v>295</v>
      </c>
      <c r="Q177" s="226"/>
      <c r="R177" s="226"/>
      <c r="S177" s="226"/>
      <c r="T177" s="226"/>
      <c r="U177" s="226"/>
      <c r="V177" s="226"/>
      <c r="W177" s="226"/>
      <c r="X177" s="226"/>
      <c r="Y177" s="227"/>
      <c r="Z177" s="226"/>
      <c r="AA177" s="249"/>
      <c r="AB177" s="226"/>
      <c r="AC177" s="226"/>
      <c r="AD177" s="226"/>
      <c r="AE177" s="226" t="s">
        <v>295</v>
      </c>
      <c r="AF177" s="226"/>
      <c r="AG177" s="226"/>
      <c r="AH177" s="226"/>
      <c r="AI177" s="226"/>
      <c r="AJ177" s="226"/>
      <c r="AK177" s="226"/>
      <c r="AL177" s="226"/>
      <c r="AM177" s="226"/>
      <c r="AN177" s="227"/>
      <c r="AO177" s="108"/>
      <c r="AP177" s="105" t="s">
        <v>264</v>
      </c>
      <c r="AQ177" s="105" t="s">
        <v>134</v>
      </c>
      <c r="AR177" s="4"/>
      <c r="AS177" s="76"/>
      <c r="AT177" s="4"/>
      <c r="AU177" s="2"/>
      <c r="AV177" s="76"/>
      <c r="AW177" s="4"/>
      <c r="AX177" s="76"/>
    </row>
    <row r="178" spans="1:50" ht="24.75" customHeight="1">
      <c r="A178" s="105" t="s">
        <v>133</v>
      </c>
      <c r="B178" s="105" t="s">
        <v>325</v>
      </c>
      <c r="C178" s="208">
        <v>17</v>
      </c>
      <c r="D178" s="200">
        <v>18</v>
      </c>
      <c r="E178" s="120">
        <f>I178*0.66</f>
        <v>1.32</v>
      </c>
      <c r="F178" s="118">
        <f>G178+H178</f>
        <v>2</v>
      </c>
      <c r="G178" s="55">
        <f>COUNTIF(K178:AN178,"W")</f>
        <v>2</v>
      </c>
      <c r="H178" s="55">
        <f>COUNTIF(K178:AN178,"L")</f>
        <v>0</v>
      </c>
      <c r="I178" s="225">
        <f>G178-H178</f>
        <v>2</v>
      </c>
      <c r="J178" s="221">
        <f>SUM(G178/F178%)</f>
        <v>100</v>
      </c>
      <c r="K178" s="226"/>
      <c r="L178" s="226"/>
      <c r="M178" s="226"/>
      <c r="N178" s="226"/>
      <c r="O178" s="226"/>
      <c r="P178" s="226" t="s">
        <v>295</v>
      </c>
      <c r="Q178" s="226"/>
      <c r="R178" s="226"/>
      <c r="S178" s="226"/>
      <c r="T178" s="226"/>
      <c r="U178" s="226"/>
      <c r="V178" s="226"/>
      <c r="W178" s="226"/>
      <c r="X178" s="226"/>
      <c r="Y178" s="227" t="s">
        <v>10</v>
      </c>
      <c r="Z178" s="226"/>
      <c r="AA178" s="249"/>
      <c r="AB178" s="226"/>
      <c r="AC178" s="226"/>
      <c r="AD178" s="226"/>
      <c r="AE178" s="226" t="s">
        <v>295</v>
      </c>
      <c r="AF178" s="226"/>
      <c r="AG178" s="226"/>
      <c r="AH178" s="226"/>
      <c r="AI178" s="226" t="s">
        <v>10</v>
      </c>
      <c r="AJ178" s="226"/>
      <c r="AK178" s="226"/>
      <c r="AL178" s="226"/>
      <c r="AM178" s="226"/>
      <c r="AN178" s="227"/>
      <c r="AO178" s="108"/>
      <c r="AP178" s="105" t="s">
        <v>133</v>
      </c>
      <c r="AQ178" s="105" t="s">
        <v>325</v>
      </c>
      <c r="AR178" s="4"/>
      <c r="AS178" s="76"/>
      <c r="AT178" s="4"/>
      <c r="AU178" s="2"/>
      <c r="AV178" s="76"/>
      <c r="AW178" s="4"/>
      <c r="AX178" s="76"/>
    </row>
    <row r="179" spans="1:50" ht="24.75" customHeight="1">
      <c r="A179" s="105" t="s">
        <v>135</v>
      </c>
      <c r="B179" s="105" t="s">
        <v>325</v>
      </c>
      <c r="C179" s="208">
        <v>13</v>
      </c>
      <c r="D179" s="200">
        <v>16.333333333333332</v>
      </c>
      <c r="E179" s="120">
        <f>I179*0.66</f>
        <v>-0.66</v>
      </c>
      <c r="F179" s="118">
        <f>G179+H179</f>
        <v>1</v>
      </c>
      <c r="G179" s="55">
        <f>COUNTIF(K179:AN179,"W")</f>
        <v>0</v>
      </c>
      <c r="H179" s="55">
        <f>COUNTIF(K179:AN179,"L")</f>
        <v>1</v>
      </c>
      <c r="I179" s="225">
        <f>G179-H179</f>
        <v>-1</v>
      </c>
      <c r="J179" s="221">
        <f>SUM(G179/F179%)</f>
        <v>0</v>
      </c>
      <c r="K179" s="226"/>
      <c r="L179" s="226"/>
      <c r="M179" s="226"/>
      <c r="N179" s="226"/>
      <c r="O179" s="226"/>
      <c r="P179" s="226" t="s">
        <v>295</v>
      </c>
      <c r="Q179" s="226"/>
      <c r="R179" s="226"/>
      <c r="S179" s="226"/>
      <c r="T179" s="226"/>
      <c r="U179" s="226"/>
      <c r="V179" s="226"/>
      <c r="W179" s="226"/>
      <c r="X179" s="226"/>
      <c r="Y179" s="227"/>
      <c r="Z179" s="226" t="s">
        <v>11</v>
      </c>
      <c r="AA179" s="249"/>
      <c r="AB179" s="226"/>
      <c r="AC179" s="226"/>
      <c r="AD179" s="226"/>
      <c r="AE179" s="226" t="s">
        <v>295</v>
      </c>
      <c r="AF179" s="226"/>
      <c r="AG179" s="226"/>
      <c r="AH179" s="226"/>
      <c r="AI179" s="226"/>
      <c r="AJ179" s="226"/>
      <c r="AK179" s="226"/>
      <c r="AL179" s="226"/>
      <c r="AM179" s="226"/>
      <c r="AN179" s="227"/>
      <c r="AO179" s="108"/>
      <c r="AP179" s="105" t="s">
        <v>135</v>
      </c>
      <c r="AQ179" s="105" t="s">
        <v>325</v>
      </c>
      <c r="AR179" s="4"/>
      <c r="AS179" s="76"/>
      <c r="AT179" s="4"/>
      <c r="AU179" s="2"/>
      <c r="AV179" s="76"/>
      <c r="AW179" s="4"/>
      <c r="AX179" s="76"/>
    </row>
    <row r="180" spans="1:50" s="154" customFormat="1" ht="24.75" customHeight="1" thickBot="1">
      <c r="A180" s="149" t="s">
        <v>138</v>
      </c>
      <c r="B180" s="149" t="s">
        <v>325</v>
      </c>
      <c r="C180" s="209">
        <v>13</v>
      </c>
      <c r="D180" s="201">
        <v>14.333333333333334</v>
      </c>
      <c r="E180" s="146">
        <f>I180*0.66</f>
        <v>0.66</v>
      </c>
      <c r="F180" s="147">
        <f>G180+H180</f>
        <v>1</v>
      </c>
      <c r="G180" s="148">
        <f>COUNTIF(K180:AN180,"W")</f>
        <v>1</v>
      </c>
      <c r="H180" s="148">
        <f>COUNTIF(K180:AN180,"L")</f>
        <v>0</v>
      </c>
      <c r="I180" s="228">
        <f>G180-H180</f>
        <v>1</v>
      </c>
      <c r="J180" s="229">
        <f>SUM(G180/F180%)</f>
        <v>100</v>
      </c>
      <c r="K180" s="230"/>
      <c r="L180" s="230"/>
      <c r="M180" s="230"/>
      <c r="N180" s="230"/>
      <c r="O180" s="230"/>
      <c r="P180" s="230" t="s">
        <v>295</v>
      </c>
      <c r="Q180" s="230"/>
      <c r="R180" s="230"/>
      <c r="S180" s="230"/>
      <c r="T180" s="230"/>
      <c r="U180" s="230"/>
      <c r="V180" s="230"/>
      <c r="W180" s="230"/>
      <c r="X180" s="230"/>
      <c r="Y180" s="231"/>
      <c r="Z180" s="230"/>
      <c r="AA180" s="250"/>
      <c r="AB180" s="230"/>
      <c r="AC180" s="230" t="s">
        <v>10</v>
      </c>
      <c r="AD180" s="230"/>
      <c r="AE180" s="230" t="s">
        <v>295</v>
      </c>
      <c r="AF180" s="230"/>
      <c r="AG180" s="230"/>
      <c r="AH180" s="230"/>
      <c r="AI180" s="230"/>
      <c r="AJ180" s="230"/>
      <c r="AK180" s="230"/>
      <c r="AL180" s="230"/>
      <c r="AM180" s="230"/>
      <c r="AN180" s="231"/>
      <c r="AO180" s="150"/>
      <c r="AP180" s="149" t="s">
        <v>138</v>
      </c>
      <c r="AQ180" s="149" t="s">
        <v>325</v>
      </c>
      <c r="AR180" s="151"/>
      <c r="AS180" s="152"/>
      <c r="AT180" s="151"/>
      <c r="AU180" s="153"/>
      <c r="AV180" s="152"/>
      <c r="AW180" s="151"/>
      <c r="AX180" s="152"/>
    </row>
    <row r="181" spans="1:50" ht="24.75" customHeight="1">
      <c r="A181" s="237" t="s">
        <v>340</v>
      </c>
      <c r="B181" s="105" t="s">
        <v>231</v>
      </c>
      <c r="C181" s="208">
        <v>15</v>
      </c>
      <c r="D181" s="200">
        <v>13.666666666666666</v>
      </c>
      <c r="E181" s="121">
        <f>I181*0.66</f>
        <v>0.66</v>
      </c>
      <c r="F181" s="118">
        <f>G181+H181</f>
        <v>1</v>
      </c>
      <c r="G181" s="55">
        <f>COUNTIF(K181:AN181,"W")</f>
        <v>1</v>
      </c>
      <c r="H181" s="55">
        <f>COUNTIF(K181:AN181,"L")</f>
        <v>0</v>
      </c>
      <c r="I181" s="225">
        <f>G181-H181</f>
        <v>1</v>
      </c>
      <c r="J181" s="221">
        <f>SUM(G181/F181%)</f>
        <v>100</v>
      </c>
      <c r="K181" s="226"/>
      <c r="L181" s="226"/>
      <c r="M181" s="226"/>
      <c r="N181" s="226"/>
      <c r="O181" s="226"/>
      <c r="P181" s="226" t="s">
        <v>295</v>
      </c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 t="s">
        <v>10</v>
      </c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7"/>
      <c r="AO181" s="108"/>
      <c r="AP181" s="237" t="s">
        <v>340</v>
      </c>
      <c r="AQ181" s="105" t="s">
        <v>231</v>
      </c>
      <c r="AR181" s="4"/>
      <c r="AS181" s="76"/>
      <c r="AT181" s="4"/>
      <c r="AU181" s="2"/>
      <c r="AV181" s="76"/>
      <c r="AW181" s="4"/>
      <c r="AX181" s="76"/>
    </row>
    <row r="182" spans="1:50" ht="24.75" customHeight="1">
      <c r="A182" s="246" t="s">
        <v>180</v>
      </c>
      <c r="B182" s="246" t="s">
        <v>231</v>
      </c>
      <c r="C182" s="208">
        <v>20</v>
      </c>
      <c r="D182" s="200">
        <v>15</v>
      </c>
      <c r="E182" s="120">
        <f>I182*0.66</f>
        <v>-3.96</v>
      </c>
      <c r="F182" s="118">
        <f>G182+H182</f>
        <v>16</v>
      </c>
      <c r="G182" s="55">
        <f>COUNTIF(K182:AN182,"W")</f>
        <v>5</v>
      </c>
      <c r="H182" s="55">
        <f>COUNTIF(K182:AN182,"L")</f>
        <v>11</v>
      </c>
      <c r="I182" s="225">
        <f>G182-H182</f>
        <v>-6</v>
      </c>
      <c r="J182" s="221">
        <f>SUM(G182/F182%)</f>
        <v>31.25</v>
      </c>
      <c r="K182" s="226" t="s">
        <v>295</v>
      </c>
      <c r="L182" s="226"/>
      <c r="M182" s="226" t="s">
        <v>11</v>
      </c>
      <c r="N182" s="226"/>
      <c r="O182" s="226"/>
      <c r="P182" s="226"/>
      <c r="Q182" s="226" t="s">
        <v>11</v>
      </c>
      <c r="R182" s="226" t="s">
        <v>11</v>
      </c>
      <c r="S182" s="226" t="s">
        <v>11</v>
      </c>
      <c r="T182" s="226"/>
      <c r="U182" s="226"/>
      <c r="V182" s="226" t="s">
        <v>11</v>
      </c>
      <c r="W182" s="226" t="s">
        <v>11</v>
      </c>
      <c r="X182" s="226"/>
      <c r="Y182" s="227"/>
      <c r="Z182" s="226" t="s">
        <v>295</v>
      </c>
      <c r="AA182" s="226"/>
      <c r="AB182" s="226"/>
      <c r="AC182" s="226" t="s">
        <v>11</v>
      </c>
      <c r="AD182" s="226" t="s">
        <v>10</v>
      </c>
      <c r="AE182" s="226"/>
      <c r="AF182" s="226" t="s">
        <v>11</v>
      </c>
      <c r="AG182" s="226" t="s">
        <v>11</v>
      </c>
      <c r="AH182" s="226" t="s">
        <v>11</v>
      </c>
      <c r="AI182" s="226" t="s">
        <v>10</v>
      </c>
      <c r="AJ182" s="226" t="s">
        <v>10</v>
      </c>
      <c r="AK182" s="226" t="s">
        <v>10</v>
      </c>
      <c r="AL182" s="226"/>
      <c r="AM182" s="226" t="s">
        <v>11</v>
      </c>
      <c r="AN182" s="227" t="s">
        <v>10</v>
      </c>
      <c r="AO182" s="108"/>
      <c r="AP182" s="246" t="s">
        <v>180</v>
      </c>
      <c r="AQ182" s="246" t="s">
        <v>231</v>
      </c>
      <c r="AR182" s="77"/>
      <c r="AS182" s="76"/>
      <c r="AT182" s="4"/>
      <c r="AU182" s="2"/>
      <c r="AV182" s="76"/>
      <c r="AW182" s="4"/>
      <c r="AX182" s="76"/>
    </row>
    <row r="183" spans="1:50" ht="24.75" customHeight="1">
      <c r="A183" s="237" t="s">
        <v>335</v>
      </c>
      <c r="B183" s="105" t="s">
        <v>231</v>
      </c>
      <c r="C183" s="208">
        <v>15</v>
      </c>
      <c r="D183" s="200"/>
      <c r="E183" s="120">
        <f>I183*0.66</f>
        <v>-0.66</v>
      </c>
      <c r="F183" s="118">
        <f>G183+H183</f>
        <v>1</v>
      </c>
      <c r="G183" s="55">
        <f>COUNTIF(K183:AN183,"W")</f>
        <v>0</v>
      </c>
      <c r="H183" s="55">
        <f>COUNTIF(K183:AN183,"L")</f>
        <v>1</v>
      </c>
      <c r="I183" s="225">
        <f>G183-H183</f>
        <v>-1</v>
      </c>
      <c r="J183" s="221">
        <f>SUM(G183/F183%)</f>
        <v>0</v>
      </c>
      <c r="K183" s="226" t="s">
        <v>295</v>
      </c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7"/>
      <c r="Z183" s="226" t="s">
        <v>295</v>
      </c>
      <c r="AA183" s="226" t="s">
        <v>11</v>
      </c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7"/>
      <c r="AO183" s="108"/>
      <c r="AP183" s="237" t="s">
        <v>335</v>
      </c>
      <c r="AQ183" s="105" t="s">
        <v>231</v>
      </c>
      <c r="AR183" s="77"/>
      <c r="AS183" s="76"/>
      <c r="AT183" s="4"/>
      <c r="AU183" s="2"/>
      <c r="AV183" s="76"/>
      <c r="AW183" s="4"/>
      <c r="AX183" s="76"/>
    </row>
    <row r="184" spans="1:50" ht="24.75" customHeight="1">
      <c r="A184" s="105" t="s">
        <v>291</v>
      </c>
      <c r="B184" s="105" t="s">
        <v>231</v>
      </c>
      <c r="C184" s="208">
        <v>15</v>
      </c>
      <c r="D184" s="200"/>
      <c r="E184" s="120">
        <f>I184*0.66</f>
        <v>0</v>
      </c>
      <c r="F184" s="118">
        <f>G184+H184</f>
        <v>26</v>
      </c>
      <c r="G184" s="55">
        <f>COUNTIF(K184:AN184,"W")</f>
        <v>13</v>
      </c>
      <c r="H184" s="55">
        <f>COUNTIF(K184:AN184,"L")</f>
        <v>13</v>
      </c>
      <c r="I184" s="225">
        <f>G184-H184</f>
        <v>0</v>
      </c>
      <c r="J184" s="221">
        <f>SUM(G184/F184%)</f>
        <v>50</v>
      </c>
      <c r="K184" s="226" t="s">
        <v>295</v>
      </c>
      <c r="L184" s="226" t="s">
        <v>11</v>
      </c>
      <c r="M184" s="226" t="s">
        <v>10</v>
      </c>
      <c r="N184" s="226" t="s">
        <v>11</v>
      </c>
      <c r="O184" s="226" t="s">
        <v>10</v>
      </c>
      <c r="P184" s="226" t="s">
        <v>11</v>
      </c>
      <c r="Q184" s="226"/>
      <c r="R184" s="226" t="s">
        <v>11</v>
      </c>
      <c r="S184" s="226" t="s">
        <v>10</v>
      </c>
      <c r="T184" s="226" t="s">
        <v>11</v>
      </c>
      <c r="U184" s="226" t="s">
        <v>11</v>
      </c>
      <c r="V184" s="226" t="s">
        <v>10</v>
      </c>
      <c r="W184" s="226" t="s">
        <v>11</v>
      </c>
      <c r="X184" s="226" t="s">
        <v>10</v>
      </c>
      <c r="Y184" s="227" t="s">
        <v>10</v>
      </c>
      <c r="Z184" s="226" t="s">
        <v>295</v>
      </c>
      <c r="AA184" s="226" t="s">
        <v>10</v>
      </c>
      <c r="AB184" s="226" t="s">
        <v>11</v>
      </c>
      <c r="AC184" s="226" t="s">
        <v>11</v>
      </c>
      <c r="AD184" s="226" t="s">
        <v>10</v>
      </c>
      <c r="AE184" s="226" t="s">
        <v>10</v>
      </c>
      <c r="AF184" s="226" t="s">
        <v>11</v>
      </c>
      <c r="AG184" s="226" t="s">
        <v>11</v>
      </c>
      <c r="AH184" s="226" t="s">
        <v>10</v>
      </c>
      <c r="AI184" s="226" t="s">
        <v>11</v>
      </c>
      <c r="AJ184" s="226"/>
      <c r="AK184" s="226" t="s">
        <v>10</v>
      </c>
      <c r="AL184" s="226" t="s">
        <v>10</v>
      </c>
      <c r="AM184" s="226" t="s">
        <v>11</v>
      </c>
      <c r="AN184" s="227" t="s">
        <v>10</v>
      </c>
      <c r="AO184" s="108"/>
      <c r="AP184" s="105" t="s">
        <v>291</v>
      </c>
      <c r="AQ184" s="105" t="s">
        <v>231</v>
      </c>
      <c r="AR184" s="77"/>
      <c r="AS184" s="76"/>
      <c r="AT184" s="4"/>
      <c r="AU184" s="2"/>
      <c r="AV184" s="76"/>
      <c r="AW184" s="4"/>
      <c r="AX184" s="76"/>
    </row>
    <row r="185" spans="1:50" ht="24.75" customHeight="1">
      <c r="A185" s="246" t="s">
        <v>289</v>
      </c>
      <c r="B185" s="246" t="s">
        <v>231</v>
      </c>
      <c r="C185" s="208">
        <v>10</v>
      </c>
      <c r="D185" s="200" t="s">
        <v>274</v>
      </c>
      <c r="E185" s="120">
        <f>I185*0.66</f>
        <v>5.94</v>
      </c>
      <c r="F185" s="118">
        <f>G185+H185</f>
        <v>23</v>
      </c>
      <c r="G185" s="55">
        <f>COUNTIF(K185:AN185,"W")</f>
        <v>16</v>
      </c>
      <c r="H185" s="55">
        <f>COUNTIF(K185:AN185,"L")</f>
        <v>7</v>
      </c>
      <c r="I185" s="225">
        <f>G185-H185</f>
        <v>9</v>
      </c>
      <c r="J185" s="221">
        <f>SUM(G185/F185%)</f>
        <v>69.56521739130434</v>
      </c>
      <c r="K185" s="226" t="s">
        <v>295</v>
      </c>
      <c r="L185" s="226" t="s">
        <v>11</v>
      </c>
      <c r="M185" s="226"/>
      <c r="N185" s="226" t="s">
        <v>10</v>
      </c>
      <c r="O185" s="226" t="s">
        <v>10</v>
      </c>
      <c r="P185" s="226" t="s">
        <v>11</v>
      </c>
      <c r="Q185" s="226" t="s">
        <v>10</v>
      </c>
      <c r="R185" s="226" t="s">
        <v>10</v>
      </c>
      <c r="S185" s="226"/>
      <c r="T185" s="226" t="s">
        <v>10</v>
      </c>
      <c r="U185" s="226" t="s">
        <v>10</v>
      </c>
      <c r="V185" s="226" t="s">
        <v>10</v>
      </c>
      <c r="W185" s="226" t="s">
        <v>10</v>
      </c>
      <c r="X185" s="226" t="s">
        <v>10</v>
      </c>
      <c r="Y185" s="227" t="s">
        <v>11</v>
      </c>
      <c r="Z185" s="226" t="s">
        <v>295</v>
      </c>
      <c r="AA185" s="226"/>
      <c r="AB185" s="226" t="s">
        <v>10</v>
      </c>
      <c r="AC185" s="226" t="s">
        <v>10</v>
      </c>
      <c r="AD185" s="226" t="s">
        <v>11</v>
      </c>
      <c r="AE185" s="226" t="s">
        <v>11</v>
      </c>
      <c r="AF185" s="226" t="s">
        <v>10</v>
      </c>
      <c r="AG185" s="226"/>
      <c r="AH185" s="226" t="s">
        <v>10</v>
      </c>
      <c r="AI185" s="226" t="s">
        <v>10</v>
      </c>
      <c r="AJ185" s="226" t="s">
        <v>11</v>
      </c>
      <c r="AK185" s="226" t="s">
        <v>10</v>
      </c>
      <c r="AL185" s="226" t="s">
        <v>11</v>
      </c>
      <c r="AM185" s="226" t="s">
        <v>10</v>
      </c>
      <c r="AN185" s="227"/>
      <c r="AO185" s="108"/>
      <c r="AP185" s="246" t="s">
        <v>289</v>
      </c>
      <c r="AQ185" s="246" t="s">
        <v>231</v>
      </c>
      <c r="AR185" s="77"/>
      <c r="AS185" s="76"/>
      <c r="AT185" s="4"/>
      <c r="AU185" s="2"/>
      <c r="AV185" s="76"/>
      <c r="AW185" s="4"/>
      <c r="AX185" s="76"/>
    </row>
    <row r="186" spans="1:50" ht="24.75" customHeight="1">
      <c r="A186" s="105" t="s">
        <v>290</v>
      </c>
      <c r="B186" s="105" t="s">
        <v>231</v>
      </c>
      <c r="C186" s="208">
        <v>14</v>
      </c>
      <c r="D186" s="200"/>
      <c r="E186" s="120">
        <f>I186*0.66</f>
        <v>3.3000000000000003</v>
      </c>
      <c r="F186" s="118">
        <f>G186+H186</f>
        <v>21</v>
      </c>
      <c r="G186" s="55">
        <f>COUNTIF(K186:AN186,"W")</f>
        <v>13</v>
      </c>
      <c r="H186" s="55">
        <f>COUNTIF(K186:AN186,"L")</f>
        <v>8</v>
      </c>
      <c r="I186" s="225">
        <f>G186-H186</f>
        <v>5</v>
      </c>
      <c r="J186" s="221">
        <f>SUM(G186/F186%)</f>
        <v>61.904761904761905</v>
      </c>
      <c r="K186" s="226" t="s">
        <v>295</v>
      </c>
      <c r="L186" s="226" t="s">
        <v>10</v>
      </c>
      <c r="M186" s="226" t="s">
        <v>10</v>
      </c>
      <c r="N186" s="226" t="s">
        <v>11</v>
      </c>
      <c r="O186" s="226" t="s">
        <v>10</v>
      </c>
      <c r="P186" s="226" t="s">
        <v>10</v>
      </c>
      <c r="Q186" s="226" t="s">
        <v>10</v>
      </c>
      <c r="R186" s="226"/>
      <c r="S186" s="226" t="s">
        <v>10</v>
      </c>
      <c r="T186" s="226" t="s">
        <v>11</v>
      </c>
      <c r="U186" s="226" t="s">
        <v>11</v>
      </c>
      <c r="V186" s="226"/>
      <c r="W186" s="226"/>
      <c r="X186" s="226" t="s">
        <v>11</v>
      </c>
      <c r="Y186" s="227" t="s">
        <v>11</v>
      </c>
      <c r="Z186" s="226" t="s">
        <v>295</v>
      </c>
      <c r="AA186" s="226" t="s">
        <v>11</v>
      </c>
      <c r="AB186" s="226"/>
      <c r="AC186" s="226"/>
      <c r="AD186" s="226" t="s">
        <v>10</v>
      </c>
      <c r="AE186" s="226" t="s">
        <v>10</v>
      </c>
      <c r="AF186" s="226" t="s">
        <v>11</v>
      </c>
      <c r="AG186" s="226" t="s">
        <v>10</v>
      </c>
      <c r="AH186" s="226" t="s">
        <v>11</v>
      </c>
      <c r="AI186" s="226"/>
      <c r="AJ186" s="226" t="s">
        <v>10</v>
      </c>
      <c r="AK186" s="226"/>
      <c r="AL186" s="226" t="s">
        <v>10</v>
      </c>
      <c r="AM186" s="226" t="s">
        <v>10</v>
      </c>
      <c r="AN186" s="227" t="s">
        <v>10</v>
      </c>
      <c r="AO186" s="108"/>
      <c r="AP186" s="105" t="s">
        <v>290</v>
      </c>
      <c r="AQ186" s="105" t="s">
        <v>231</v>
      </c>
      <c r="AR186" s="77"/>
      <c r="AS186" s="76"/>
      <c r="AT186" s="4"/>
      <c r="AU186" s="2"/>
      <c r="AV186" s="76"/>
      <c r="AW186" s="4"/>
      <c r="AX186" s="76"/>
    </row>
    <row r="187" spans="1:50" ht="24.75" customHeight="1">
      <c r="A187" s="246" t="s">
        <v>292</v>
      </c>
      <c r="B187" s="246" t="s">
        <v>231</v>
      </c>
      <c r="C187" s="208">
        <v>10</v>
      </c>
      <c r="D187" s="200" t="s">
        <v>274</v>
      </c>
      <c r="E187" s="120">
        <f>I187*0.66</f>
        <v>9.9</v>
      </c>
      <c r="F187" s="118">
        <f>G187+H187</f>
        <v>27</v>
      </c>
      <c r="G187" s="55">
        <f>COUNTIF(K187:AN187,"W")</f>
        <v>21</v>
      </c>
      <c r="H187" s="55">
        <f>COUNTIF(K187:AN187,"L")</f>
        <v>6</v>
      </c>
      <c r="I187" s="225">
        <f>G187-H187</f>
        <v>15</v>
      </c>
      <c r="J187" s="221">
        <f>SUM(G187/F187%)</f>
        <v>77.77777777777777</v>
      </c>
      <c r="K187" s="226" t="s">
        <v>295</v>
      </c>
      <c r="L187" s="226" t="s">
        <v>10</v>
      </c>
      <c r="M187" s="226" t="s">
        <v>10</v>
      </c>
      <c r="N187" s="226" t="s">
        <v>10</v>
      </c>
      <c r="O187" s="226" t="s">
        <v>10</v>
      </c>
      <c r="P187" s="226" t="s">
        <v>10</v>
      </c>
      <c r="Q187" s="226" t="s">
        <v>11</v>
      </c>
      <c r="R187" s="226" t="s">
        <v>11</v>
      </c>
      <c r="S187" s="226" t="s">
        <v>10</v>
      </c>
      <c r="T187" s="226" t="s">
        <v>11</v>
      </c>
      <c r="U187" s="226" t="s">
        <v>10</v>
      </c>
      <c r="V187" s="226" t="s">
        <v>10</v>
      </c>
      <c r="W187" s="226" t="s">
        <v>10</v>
      </c>
      <c r="X187" s="226" t="s">
        <v>10</v>
      </c>
      <c r="Y187" s="227" t="s">
        <v>10</v>
      </c>
      <c r="Z187" s="226" t="s">
        <v>295</v>
      </c>
      <c r="AA187" s="226" t="s">
        <v>10</v>
      </c>
      <c r="AB187" s="226" t="s">
        <v>10</v>
      </c>
      <c r="AC187" s="226" t="s">
        <v>10</v>
      </c>
      <c r="AD187" s="226" t="s">
        <v>10</v>
      </c>
      <c r="AE187" s="226" t="s">
        <v>10</v>
      </c>
      <c r="AF187" s="226" t="s">
        <v>11</v>
      </c>
      <c r="AG187" s="226" t="s">
        <v>10</v>
      </c>
      <c r="AH187" s="226" t="s">
        <v>10</v>
      </c>
      <c r="AI187" s="226" t="s">
        <v>10</v>
      </c>
      <c r="AJ187" s="226" t="s">
        <v>10</v>
      </c>
      <c r="AK187" s="226" t="s">
        <v>11</v>
      </c>
      <c r="AL187" s="226" t="s">
        <v>10</v>
      </c>
      <c r="AM187" s="226"/>
      <c r="AN187" s="227" t="s">
        <v>11</v>
      </c>
      <c r="AO187" s="108"/>
      <c r="AP187" s="246" t="s">
        <v>292</v>
      </c>
      <c r="AQ187" s="246" t="s">
        <v>231</v>
      </c>
      <c r="AR187" s="77"/>
      <c r="AS187" s="76"/>
      <c r="AT187" s="4"/>
      <c r="AU187" s="2"/>
      <c r="AV187" s="76"/>
      <c r="AW187" s="4"/>
      <c r="AX187" s="76"/>
    </row>
    <row r="188" spans="1:50" ht="24.75" customHeight="1">
      <c r="A188" s="246" t="s">
        <v>293</v>
      </c>
      <c r="B188" s="246" t="s">
        <v>231</v>
      </c>
      <c r="C188" s="208">
        <v>10</v>
      </c>
      <c r="D188" s="200" t="s">
        <v>274</v>
      </c>
      <c r="E188" s="120">
        <f>I188*0.66</f>
        <v>5.94</v>
      </c>
      <c r="F188" s="118">
        <f>G188+H188</f>
        <v>25</v>
      </c>
      <c r="G188" s="55">
        <f>COUNTIF(K188:AN188,"W")</f>
        <v>17</v>
      </c>
      <c r="H188" s="55">
        <f>COUNTIF(K188:AN188,"L")</f>
        <v>8</v>
      </c>
      <c r="I188" s="225">
        <f>G188-H188</f>
        <v>9</v>
      </c>
      <c r="J188" s="221">
        <f>SUM(G188/F188%)</f>
        <v>68</v>
      </c>
      <c r="K188" s="226" t="s">
        <v>295</v>
      </c>
      <c r="L188" s="226" t="s">
        <v>10</v>
      </c>
      <c r="M188" s="226" t="s">
        <v>11</v>
      </c>
      <c r="N188" s="226" t="s">
        <v>10</v>
      </c>
      <c r="O188" s="226" t="s">
        <v>11</v>
      </c>
      <c r="P188" s="226" t="s">
        <v>11</v>
      </c>
      <c r="Q188" s="226" t="s">
        <v>11</v>
      </c>
      <c r="R188" s="226" t="s">
        <v>10</v>
      </c>
      <c r="S188" s="226" t="s">
        <v>10</v>
      </c>
      <c r="T188" s="226" t="s">
        <v>10</v>
      </c>
      <c r="U188" s="226" t="s">
        <v>10</v>
      </c>
      <c r="V188" s="226" t="s">
        <v>10</v>
      </c>
      <c r="W188" s="226" t="s">
        <v>10</v>
      </c>
      <c r="X188" s="226" t="s">
        <v>10</v>
      </c>
      <c r="Y188" s="227" t="s">
        <v>10</v>
      </c>
      <c r="Z188" s="226" t="s">
        <v>295</v>
      </c>
      <c r="AA188" s="226" t="s">
        <v>11</v>
      </c>
      <c r="AB188" s="226" t="s">
        <v>10</v>
      </c>
      <c r="AC188" s="226" t="s">
        <v>11</v>
      </c>
      <c r="AD188" s="226"/>
      <c r="AE188" s="226" t="s">
        <v>11</v>
      </c>
      <c r="AF188" s="226"/>
      <c r="AG188" s="226" t="s">
        <v>10</v>
      </c>
      <c r="AH188" s="226"/>
      <c r="AI188" s="226" t="s">
        <v>10</v>
      </c>
      <c r="AJ188" s="226" t="s">
        <v>11</v>
      </c>
      <c r="AK188" s="226" t="s">
        <v>10</v>
      </c>
      <c r="AL188" s="226" t="s">
        <v>10</v>
      </c>
      <c r="AM188" s="226" t="s">
        <v>10</v>
      </c>
      <c r="AN188" s="227" t="s">
        <v>10</v>
      </c>
      <c r="AO188" s="108"/>
      <c r="AP188" s="246" t="s">
        <v>293</v>
      </c>
      <c r="AQ188" s="246" t="s">
        <v>231</v>
      </c>
      <c r="AR188" s="77"/>
      <c r="AS188" s="76"/>
      <c r="AT188" s="4"/>
      <c r="AU188" s="2"/>
      <c r="AV188" s="76"/>
      <c r="AW188" s="4"/>
      <c r="AX188" s="76"/>
    </row>
    <row r="189" spans="1:43" ht="30">
      <c r="A189" s="2"/>
      <c r="B189" s="30"/>
      <c r="C189" s="211"/>
      <c r="D189" s="202"/>
      <c r="E189" s="119"/>
      <c r="G189" s="111"/>
      <c r="H189" s="111"/>
      <c r="I189" s="233"/>
      <c r="J189" s="232"/>
      <c r="AP189" s="2"/>
      <c r="AQ189" s="30"/>
    </row>
    <row r="190" spans="1:43" ht="30">
      <c r="A190" s="2"/>
      <c r="B190" s="30"/>
      <c r="C190" s="211"/>
      <c r="D190" s="202"/>
      <c r="E190" s="119"/>
      <c r="G190" s="111"/>
      <c r="H190" s="111"/>
      <c r="I190" s="233"/>
      <c r="J190" s="232"/>
      <c r="AP190" s="2"/>
      <c r="AQ190" s="30"/>
    </row>
    <row r="191" ht="30">
      <c r="A191" s="1"/>
    </row>
    <row r="192" ht="30">
      <c r="A192" s="1"/>
    </row>
    <row r="193" ht="30">
      <c r="A193" s="1"/>
    </row>
    <row r="194" ht="30">
      <c r="A194" s="1"/>
    </row>
    <row r="195" ht="30">
      <c r="A195" s="1"/>
    </row>
    <row r="196" ht="30">
      <c r="A196" s="1"/>
    </row>
    <row r="197" ht="30">
      <c r="A197" s="1"/>
    </row>
  </sheetData>
  <conditionalFormatting sqref="D11:E12 C7:L8 C2:L5 A1:L1 C9:E10 I11:I12 A2:A12 C14:E188">
    <cfRule type="cellIs" priority="1" dxfId="2" operator="between" stopIfTrue="1">
      <formula>0</formula>
      <formula>40</formula>
    </cfRule>
    <cfRule type="cellIs" priority="2" dxfId="3" operator="between" stopIfTrue="1">
      <formula>-1</formula>
      <formula>-30</formula>
    </cfRule>
  </conditionalFormatting>
  <conditionalFormatting sqref="K14:AO188">
    <cfRule type="cellIs" priority="3" dxfId="4" operator="equal" stopIfTrue="1">
      <formula>"W"</formula>
    </cfRule>
    <cfRule type="cellIs" priority="4" dxfId="5" operator="equal" stopIfTrue="1">
      <formula>"L"</formula>
    </cfRule>
  </conditionalFormatting>
  <conditionalFormatting sqref="I14:I188">
    <cfRule type="cellIs" priority="5" dxfId="4" operator="greaterThan" stopIfTrue="1">
      <formula>-1</formula>
    </cfRule>
    <cfRule type="cellIs" priority="6" dxfId="5" operator="lessThan" stopIfTrue="1">
      <formula>0</formula>
    </cfRule>
  </conditionalFormatting>
  <printOptions/>
  <pageMargins left="1.3779527559055118" right="0.7480314960629921" top="0.3937007874015748" bottom="0.3937007874015748" header="0.5118110236220472" footer="0.5118110236220472"/>
  <pageSetup fitToHeight="2" horizontalDpi="300" verticalDpi="300" orientation="portrait" scale="29" r:id="rId1"/>
  <rowBreaks count="1" manualBreakCount="1">
    <brk id="99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B34" sqref="B34"/>
    </sheetView>
  </sheetViews>
  <sheetFormatPr defaultColWidth="9.140625" defaultRowHeight="12.75"/>
  <cols>
    <col min="1" max="1" width="10.140625" style="0" bestFit="1" customWidth="1"/>
    <col min="2" max="2" width="25.421875" style="0" customWidth="1"/>
    <col min="3" max="3" width="19.7109375" style="0" customWidth="1"/>
  </cols>
  <sheetData>
    <row r="1" spans="1:3" s="134" customFormat="1" ht="12.75">
      <c r="A1" s="134" t="s">
        <v>13</v>
      </c>
      <c r="B1" s="134" t="s">
        <v>301</v>
      </c>
      <c r="C1" s="134" t="s">
        <v>302</v>
      </c>
    </row>
    <row r="2" spans="1:3" ht="12.75">
      <c r="A2" s="238">
        <v>40421</v>
      </c>
      <c r="B2" t="s">
        <v>303</v>
      </c>
      <c r="C2" s="239">
        <v>2</v>
      </c>
    </row>
    <row r="3" spans="1:3" ht="12.75">
      <c r="A3" s="238">
        <v>40428</v>
      </c>
      <c r="B3" t="s">
        <v>303</v>
      </c>
      <c r="C3" s="239">
        <v>1</v>
      </c>
    </row>
    <row r="4" spans="1:3" ht="12.75">
      <c r="A4" s="238">
        <v>40428</v>
      </c>
      <c r="B4" t="s">
        <v>304</v>
      </c>
      <c r="C4" s="239">
        <v>1</v>
      </c>
    </row>
    <row r="5" spans="1:3" ht="12.75">
      <c r="A5" s="238">
        <v>40435</v>
      </c>
      <c r="B5" s="134" t="s">
        <v>310</v>
      </c>
      <c r="C5" s="239"/>
    </row>
    <row r="6" spans="1:3" ht="12.75">
      <c r="A6" s="238">
        <v>40442</v>
      </c>
      <c r="B6" s="134" t="s">
        <v>310</v>
      </c>
      <c r="C6" s="239"/>
    </row>
    <row r="7" spans="1:3" ht="12.75">
      <c r="A7" s="238">
        <v>40449</v>
      </c>
      <c r="B7" t="s">
        <v>303</v>
      </c>
      <c r="C7" s="239">
        <v>1</v>
      </c>
    </row>
    <row r="8" spans="1:3" ht="12.75">
      <c r="A8" s="238">
        <v>40456</v>
      </c>
      <c r="B8" t="s">
        <v>303</v>
      </c>
      <c r="C8" s="239">
        <v>1</v>
      </c>
    </row>
    <row r="9" spans="1:3" ht="12.75">
      <c r="A9" s="238">
        <v>40463</v>
      </c>
      <c r="B9" s="134" t="s">
        <v>310</v>
      </c>
      <c r="C9" s="239"/>
    </row>
    <row r="10" spans="1:3" ht="12.75">
      <c r="A10" s="238">
        <v>40470</v>
      </c>
      <c r="B10" s="134" t="s">
        <v>310</v>
      </c>
      <c r="C10" s="239"/>
    </row>
    <row r="11" spans="1:3" ht="12.75">
      <c r="A11" s="238">
        <v>40477</v>
      </c>
      <c r="B11" s="134" t="s">
        <v>310</v>
      </c>
      <c r="C11" s="239"/>
    </row>
    <row r="12" spans="1:3" ht="12.75">
      <c r="A12" s="238">
        <v>40484</v>
      </c>
      <c r="B12" t="s">
        <v>303</v>
      </c>
      <c r="C12" s="239">
        <v>1</v>
      </c>
    </row>
    <row r="13" spans="1:3" ht="12.75">
      <c r="A13" s="238">
        <v>40491</v>
      </c>
      <c r="B13" t="s">
        <v>303</v>
      </c>
      <c r="C13" s="239">
        <v>1</v>
      </c>
    </row>
    <row r="14" spans="1:3" ht="12.75">
      <c r="A14" s="238">
        <v>40498</v>
      </c>
      <c r="B14" s="134" t="s">
        <v>310</v>
      </c>
      <c r="C14" s="239"/>
    </row>
    <row r="15" spans="1:3" ht="12.75">
      <c r="A15" s="238">
        <v>40512</v>
      </c>
      <c r="B15" s="134" t="s">
        <v>310</v>
      </c>
      <c r="C15" s="239"/>
    </row>
    <row r="16" spans="1:3" ht="12.75">
      <c r="A16" s="238">
        <v>40526</v>
      </c>
      <c r="B16" s="134" t="s">
        <v>310</v>
      </c>
      <c r="C16" s="239"/>
    </row>
    <row r="17" spans="1:3" ht="12.75">
      <c r="A17" s="238">
        <v>40533</v>
      </c>
      <c r="B17" t="s">
        <v>326</v>
      </c>
      <c r="C17" s="239">
        <v>1</v>
      </c>
    </row>
    <row r="18" spans="1:3" ht="12.75">
      <c r="A18" s="238">
        <v>40540</v>
      </c>
      <c r="B18" t="s">
        <v>303</v>
      </c>
      <c r="C18" s="239">
        <v>3</v>
      </c>
    </row>
    <row r="19" spans="1:3" ht="12.75">
      <c r="A19" s="238">
        <v>40540</v>
      </c>
      <c r="B19" t="s">
        <v>330</v>
      </c>
      <c r="C19" s="239">
        <v>1</v>
      </c>
    </row>
    <row r="20" spans="1:3" ht="12.75">
      <c r="A20" s="238">
        <v>40547</v>
      </c>
      <c r="B20" t="s">
        <v>326</v>
      </c>
      <c r="C20" s="239">
        <v>1</v>
      </c>
    </row>
    <row r="21" spans="1:3" ht="12.75">
      <c r="A21" s="238">
        <v>40554</v>
      </c>
      <c r="B21" t="s">
        <v>342</v>
      </c>
      <c r="C21" s="239">
        <v>1</v>
      </c>
    </row>
    <row r="22" spans="1:3" ht="12.75">
      <c r="A22" s="238">
        <v>40561</v>
      </c>
      <c r="B22" t="s">
        <v>326</v>
      </c>
      <c r="C22" s="239">
        <v>1</v>
      </c>
    </row>
    <row r="23" spans="1:3" ht="12.75">
      <c r="A23" s="238">
        <v>40568</v>
      </c>
      <c r="B23" t="s">
        <v>303</v>
      </c>
      <c r="C23" s="239">
        <v>1</v>
      </c>
    </row>
    <row r="24" spans="1:3" ht="12.75">
      <c r="A24" s="238">
        <v>40575</v>
      </c>
      <c r="B24" s="134" t="s">
        <v>310</v>
      </c>
      <c r="C24" s="239"/>
    </row>
    <row r="25" spans="1:3" ht="12.75">
      <c r="A25" s="238">
        <v>40582</v>
      </c>
      <c r="B25" s="134" t="s">
        <v>310</v>
      </c>
      <c r="C25" s="239"/>
    </row>
    <row r="26" spans="1:3" ht="12.75">
      <c r="A26" s="238">
        <v>40589</v>
      </c>
      <c r="B26" t="s">
        <v>354</v>
      </c>
      <c r="C26" s="239"/>
    </row>
    <row r="27" spans="1:3" ht="12.75">
      <c r="A27" s="238">
        <v>40596</v>
      </c>
      <c r="B27" t="s">
        <v>353</v>
      </c>
      <c r="C27" s="239">
        <v>2</v>
      </c>
    </row>
    <row r="28" spans="1:3" ht="12.75">
      <c r="A28" s="238">
        <v>40603</v>
      </c>
      <c r="B28" s="134" t="s">
        <v>310</v>
      </c>
      <c r="C28" s="239"/>
    </row>
    <row r="29" spans="1:3" ht="12.75">
      <c r="A29" s="238">
        <v>40610</v>
      </c>
      <c r="B29" t="s">
        <v>326</v>
      </c>
      <c r="C29" s="239">
        <v>1</v>
      </c>
    </row>
    <row r="30" spans="1:3" ht="12.75">
      <c r="A30" s="238">
        <v>40617</v>
      </c>
      <c r="B30" t="s">
        <v>353</v>
      </c>
      <c r="C30" s="239">
        <v>1</v>
      </c>
    </row>
    <row r="31" spans="1:3" ht="12.75">
      <c r="A31" s="238">
        <v>40624</v>
      </c>
      <c r="B31" s="134" t="s">
        <v>310</v>
      </c>
      <c r="C31" s="239"/>
    </row>
    <row r="32" spans="1:3" ht="12.75">
      <c r="A32" s="238">
        <v>40631</v>
      </c>
      <c r="B32" s="134" t="s">
        <v>310</v>
      </c>
      <c r="C32" s="239"/>
    </row>
    <row r="33" spans="1:3" ht="12.75">
      <c r="A33" s="238">
        <v>40638</v>
      </c>
      <c r="B33" t="s">
        <v>371</v>
      </c>
      <c r="C33" s="239">
        <v>1</v>
      </c>
    </row>
    <row r="34" spans="1:3" ht="12.75">
      <c r="A34" s="238">
        <v>40645</v>
      </c>
      <c r="B34" t="s">
        <v>373</v>
      </c>
      <c r="C34" s="239">
        <v>1</v>
      </c>
    </row>
    <row r="35" spans="1:3" ht="12.75">
      <c r="A35" s="238"/>
      <c r="C35" s="239"/>
    </row>
    <row r="36" spans="1:3" ht="12.75">
      <c r="A36" s="238"/>
      <c r="C36" s="239"/>
    </row>
    <row r="37" ht="12.75">
      <c r="A37" s="238"/>
    </row>
    <row r="38" ht="12.75">
      <c r="A38" s="238"/>
    </row>
    <row r="39" ht="12.75">
      <c r="A39" s="132"/>
    </row>
    <row r="40" ht="12.75">
      <c r="A40" s="132"/>
    </row>
    <row r="41" ht="12.75">
      <c r="A41" s="13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workbookViewId="0" topLeftCell="A1">
      <selection activeCell="K24" sqref="K24"/>
    </sheetView>
  </sheetViews>
  <sheetFormatPr defaultColWidth="9.140625" defaultRowHeight="12.75"/>
  <cols>
    <col min="1" max="1" width="36.140625" style="0" customWidth="1"/>
    <col min="2" max="9" width="5.7109375" style="83" customWidth="1"/>
    <col min="10" max="16" width="5.7109375" style="0" customWidth="1"/>
  </cols>
  <sheetData>
    <row r="1" spans="1:16" ht="30">
      <c r="A1" s="84" t="s">
        <v>256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s="83" customFormat="1" ht="18.75" customHeight="1">
      <c r="A2" s="85" t="s">
        <v>243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127">
        <v>9</v>
      </c>
      <c r="K2" s="127">
        <v>10</v>
      </c>
      <c r="L2" s="127">
        <v>11</v>
      </c>
      <c r="M2" s="127">
        <v>12</v>
      </c>
      <c r="N2" s="127">
        <v>13</v>
      </c>
      <c r="O2" s="127">
        <v>14</v>
      </c>
      <c r="P2" s="127">
        <v>15</v>
      </c>
    </row>
    <row r="3" spans="1:17" ht="15">
      <c r="A3" s="87" t="s">
        <v>3</v>
      </c>
      <c r="B3" s="88"/>
      <c r="C3" s="131" t="s">
        <v>253</v>
      </c>
      <c r="D3" s="88"/>
      <c r="E3" s="88" t="s">
        <v>167</v>
      </c>
      <c r="F3" s="88"/>
      <c r="G3" s="88" t="s">
        <v>167</v>
      </c>
      <c r="H3" s="88" t="s">
        <v>167</v>
      </c>
      <c r="I3" s="88"/>
      <c r="J3" s="88" t="s">
        <v>167</v>
      </c>
      <c r="K3" s="88"/>
      <c r="L3" s="88" t="s">
        <v>167</v>
      </c>
      <c r="M3" s="88" t="s">
        <v>167</v>
      </c>
      <c r="N3" s="126"/>
      <c r="O3" s="126"/>
      <c r="P3" s="88" t="s">
        <v>167</v>
      </c>
      <c r="Q3" s="130">
        <f>COUNTIF(B3:P3,"H")</f>
        <v>7</v>
      </c>
    </row>
    <row r="4" spans="1:17" ht="15">
      <c r="A4" s="87" t="s">
        <v>0</v>
      </c>
      <c r="B4" s="88" t="s">
        <v>167</v>
      </c>
      <c r="C4" s="88" t="s">
        <v>167</v>
      </c>
      <c r="D4" s="88" t="s">
        <v>167</v>
      </c>
      <c r="E4" s="88"/>
      <c r="F4" s="88" t="s">
        <v>167</v>
      </c>
      <c r="G4" s="88"/>
      <c r="H4" s="88"/>
      <c r="I4" s="88" t="s">
        <v>167</v>
      </c>
      <c r="J4" s="88"/>
      <c r="K4" s="88" t="s">
        <v>167</v>
      </c>
      <c r="L4" s="88"/>
      <c r="M4" s="88"/>
      <c r="N4" s="88" t="s">
        <v>167</v>
      </c>
      <c r="O4" s="88" t="s">
        <v>167</v>
      </c>
      <c r="P4" s="126"/>
      <c r="Q4" s="130">
        <f aca="true" t="shared" si="0" ref="Q4:Q18">COUNTIF(B4:P4,"H")</f>
        <v>8</v>
      </c>
    </row>
    <row r="5" spans="1:17" ht="15">
      <c r="A5" s="87" t="s">
        <v>1</v>
      </c>
      <c r="B5" s="88" t="s">
        <v>167</v>
      </c>
      <c r="C5" s="88"/>
      <c r="D5" s="88"/>
      <c r="E5" s="88" t="s">
        <v>167</v>
      </c>
      <c r="F5" s="88" t="s">
        <v>167</v>
      </c>
      <c r="G5" s="88"/>
      <c r="H5" s="88" t="s">
        <v>167</v>
      </c>
      <c r="I5" s="88"/>
      <c r="J5" s="88"/>
      <c r="K5" s="88" t="s">
        <v>167</v>
      </c>
      <c r="L5" s="88"/>
      <c r="M5" s="88" t="s">
        <v>167</v>
      </c>
      <c r="N5" s="126"/>
      <c r="O5" s="88"/>
      <c r="P5" s="88" t="s">
        <v>167</v>
      </c>
      <c r="Q5" s="130">
        <f t="shared" si="0"/>
        <v>7</v>
      </c>
    </row>
    <row r="6" spans="1:17" ht="15">
      <c r="A6" s="87" t="s">
        <v>15</v>
      </c>
      <c r="B6" s="88"/>
      <c r="C6" s="88"/>
      <c r="D6" s="88" t="s">
        <v>167</v>
      </c>
      <c r="E6" s="88" t="s">
        <v>167</v>
      </c>
      <c r="F6" s="88" t="s">
        <v>167</v>
      </c>
      <c r="G6" s="88"/>
      <c r="H6" s="88"/>
      <c r="I6" s="88" t="s">
        <v>167</v>
      </c>
      <c r="J6" s="88" t="s">
        <v>167</v>
      </c>
      <c r="K6" s="88"/>
      <c r="L6" s="88"/>
      <c r="M6" s="88" t="s">
        <v>167</v>
      </c>
      <c r="N6" s="88" t="s">
        <v>167</v>
      </c>
      <c r="O6" s="88"/>
      <c r="P6" s="88" t="s">
        <v>57</v>
      </c>
      <c r="Q6" s="130">
        <f t="shared" si="0"/>
        <v>7</v>
      </c>
    </row>
    <row r="7" spans="1:17" ht="15">
      <c r="A7" s="87" t="s">
        <v>16</v>
      </c>
      <c r="B7" s="88" t="s">
        <v>167</v>
      </c>
      <c r="C7" s="88" t="s">
        <v>167</v>
      </c>
      <c r="D7" s="88"/>
      <c r="E7" s="88"/>
      <c r="F7" s="88"/>
      <c r="G7" s="88" t="s">
        <v>167</v>
      </c>
      <c r="H7" s="88" t="s">
        <v>167</v>
      </c>
      <c r="I7" s="88"/>
      <c r="J7" s="88"/>
      <c r="K7" s="88" t="s">
        <v>167</v>
      </c>
      <c r="L7" s="88" t="s">
        <v>167</v>
      </c>
      <c r="M7" s="88"/>
      <c r="N7" s="126"/>
      <c r="O7" s="129" t="s">
        <v>167</v>
      </c>
      <c r="P7" s="88" t="s">
        <v>167</v>
      </c>
      <c r="Q7" s="130">
        <f t="shared" si="0"/>
        <v>8</v>
      </c>
    </row>
    <row r="8" spans="1:17" ht="15">
      <c r="A8" s="87" t="s">
        <v>4</v>
      </c>
      <c r="B8" s="88" t="s">
        <v>57</v>
      </c>
      <c r="C8" s="88" t="s">
        <v>167</v>
      </c>
      <c r="D8" s="88"/>
      <c r="E8" s="88"/>
      <c r="F8" s="88" t="s">
        <v>167</v>
      </c>
      <c r="G8" s="88"/>
      <c r="H8" s="88" t="s">
        <v>167</v>
      </c>
      <c r="I8" s="88" t="s">
        <v>167</v>
      </c>
      <c r="J8" s="88" t="s">
        <v>167</v>
      </c>
      <c r="K8" s="88"/>
      <c r="L8" s="88" t="s">
        <v>167</v>
      </c>
      <c r="M8" s="88"/>
      <c r="N8" s="88" t="s">
        <v>167</v>
      </c>
      <c r="O8" s="88"/>
      <c r="P8" s="88" t="s">
        <v>167</v>
      </c>
      <c r="Q8" s="130">
        <f t="shared" si="0"/>
        <v>8</v>
      </c>
    </row>
    <row r="9" spans="1:17" ht="15">
      <c r="A9" s="87" t="s">
        <v>38</v>
      </c>
      <c r="B9" s="88"/>
      <c r="C9" s="88" t="s">
        <v>167</v>
      </c>
      <c r="D9" s="88"/>
      <c r="E9" s="88"/>
      <c r="F9" s="88" t="s">
        <v>167</v>
      </c>
      <c r="G9" s="88" t="s">
        <v>167</v>
      </c>
      <c r="H9" s="88"/>
      <c r="I9" s="88"/>
      <c r="J9" s="88" t="s">
        <v>167</v>
      </c>
      <c r="K9" s="88" t="s">
        <v>167</v>
      </c>
      <c r="L9" s="88" t="s">
        <v>167</v>
      </c>
      <c r="M9" s="88"/>
      <c r="N9" s="88" t="s">
        <v>167</v>
      </c>
      <c r="O9" s="126"/>
      <c r="P9" s="88" t="s">
        <v>167</v>
      </c>
      <c r="Q9" s="130">
        <f t="shared" si="0"/>
        <v>8</v>
      </c>
    </row>
    <row r="10" spans="1:17" ht="15">
      <c r="A10" s="87" t="s">
        <v>39</v>
      </c>
      <c r="B10" s="88" t="s">
        <v>167</v>
      </c>
      <c r="C10" s="88"/>
      <c r="D10" s="88" t="s">
        <v>167</v>
      </c>
      <c r="E10" s="88" t="s">
        <v>167</v>
      </c>
      <c r="F10" s="88"/>
      <c r="G10" s="88"/>
      <c r="H10" s="88" t="s">
        <v>167</v>
      </c>
      <c r="I10" s="88" t="s">
        <v>167</v>
      </c>
      <c r="J10" s="88"/>
      <c r="K10" s="88"/>
      <c r="L10" s="88"/>
      <c r="M10" s="88" t="s">
        <v>167</v>
      </c>
      <c r="N10" s="126"/>
      <c r="O10" s="88" t="s">
        <v>167</v>
      </c>
      <c r="P10" s="126"/>
      <c r="Q10" s="130">
        <f t="shared" si="0"/>
        <v>7</v>
      </c>
    </row>
    <row r="11" spans="1:17" ht="15">
      <c r="A11" s="87" t="s">
        <v>17</v>
      </c>
      <c r="B11" s="88" t="s">
        <v>167</v>
      </c>
      <c r="C11" s="88"/>
      <c r="D11" s="88" t="s">
        <v>167</v>
      </c>
      <c r="E11" s="88" t="s">
        <v>167</v>
      </c>
      <c r="F11" s="88"/>
      <c r="G11" s="88" t="s">
        <v>167</v>
      </c>
      <c r="H11" s="88" t="s">
        <v>167</v>
      </c>
      <c r="I11" s="88"/>
      <c r="J11" s="88" t="s">
        <v>167</v>
      </c>
      <c r="K11" s="88" t="s">
        <v>167</v>
      </c>
      <c r="L11" s="88" t="s">
        <v>167</v>
      </c>
      <c r="M11" s="88"/>
      <c r="N11" s="88" t="s">
        <v>167</v>
      </c>
      <c r="O11" s="126"/>
      <c r="P11" s="126"/>
      <c r="Q11" s="130">
        <f t="shared" si="0"/>
        <v>9</v>
      </c>
    </row>
    <row r="12" spans="1:17" ht="15">
      <c r="A12" s="87" t="s">
        <v>2</v>
      </c>
      <c r="B12" s="88" t="s">
        <v>167</v>
      </c>
      <c r="C12" s="88"/>
      <c r="D12" s="88" t="s">
        <v>167</v>
      </c>
      <c r="E12" s="88"/>
      <c r="F12" s="88"/>
      <c r="G12" s="88" t="s">
        <v>167</v>
      </c>
      <c r="H12" s="88"/>
      <c r="I12" s="88" t="s">
        <v>167</v>
      </c>
      <c r="J12" s="88"/>
      <c r="K12" s="88"/>
      <c r="L12" s="88" t="s">
        <v>167</v>
      </c>
      <c r="M12" s="88"/>
      <c r="N12" s="88" t="s">
        <v>167</v>
      </c>
      <c r="O12" s="88" t="s">
        <v>167</v>
      </c>
      <c r="P12" s="88" t="s">
        <v>167</v>
      </c>
      <c r="Q12" s="130">
        <f t="shared" si="0"/>
        <v>8</v>
      </c>
    </row>
    <row r="13" spans="1:17" ht="15">
      <c r="A13" s="87" t="s">
        <v>40</v>
      </c>
      <c r="B13" s="88"/>
      <c r="C13" s="88" t="s">
        <v>167</v>
      </c>
      <c r="D13" s="88"/>
      <c r="E13" s="88"/>
      <c r="F13" s="88" t="s">
        <v>167</v>
      </c>
      <c r="G13" s="88" t="s">
        <v>167</v>
      </c>
      <c r="H13" s="88"/>
      <c r="I13" s="88" t="s">
        <v>167</v>
      </c>
      <c r="J13" s="88"/>
      <c r="K13" s="88" t="s">
        <v>167</v>
      </c>
      <c r="L13" s="88"/>
      <c r="M13" s="88"/>
      <c r="N13" s="88" t="s">
        <v>167</v>
      </c>
      <c r="O13" s="88" t="s">
        <v>167</v>
      </c>
      <c r="P13" s="131" t="s">
        <v>254</v>
      </c>
      <c r="Q13" s="130">
        <f t="shared" si="0"/>
        <v>7</v>
      </c>
    </row>
    <row r="14" spans="1:17" ht="15">
      <c r="A14" s="87" t="s">
        <v>41</v>
      </c>
      <c r="B14" s="88" t="s">
        <v>167</v>
      </c>
      <c r="C14" s="88"/>
      <c r="D14" s="88" t="s">
        <v>167</v>
      </c>
      <c r="E14" s="88" t="s">
        <v>167</v>
      </c>
      <c r="F14" s="88"/>
      <c r="G14" s="88"/>
      <c r="H14" s="88" t="s">
        <v>167</v>
      </c>
      <c r="I14" s="88"/>
      <c r="J14" s="88" t="s">
        <v>167</v>
      </c>
      <c r="L14" s="88" t="s">
        <v>167</v>
      </c>
      <c r="M14" s="88" t="s">
        <v>167</v>
      </c>
      <c r="N14" s="126"/>
      <c r="O14" s="126"/>
      <c r="P14" s="129" t="s">
        <v>167</v>
      </c>
      <c r="Q14" s="130">
        <f t="shared" si="0"/>
        <v>8</v>
      </c>
    </row>
    <row r="15" spans="1:17" ht="15">
      <c r="A15" s="87" t="s">
        <v>144</v>
      </c>
      <c r="B15" s="88"/>
      <c r="C15" s="88" t="s">
        <v>167</v>
      </c>
      <c r="D15" s="88" t="s">
        <v>167</v>
      </c>
      <c r="E15" s="88"/>
      <c r="F15" s="88" t="s">
        <v>167</v>
      </c>
      <c r="G15" s="88" t="s">
        <v>167</v>
      </c>
      <c r="H15" s="88"/>
      <c r="I15" s="88"/>
      <c r="J15" s="88" t="s">
        <v>167</v>
      </c>
      <c r="K15" s="88"/>
      <c r="L15" s="88"/>
      <c r="M15" s="88" t="s">
        <v>167</v>
      </c>
      <c r="N15" s="126"/>
      <c r="O15" s="88" t="s">
        <v>167</v>
      </c>
      <c r="P15" s="88"/>
      <c r="Q15" s="130">
        <f t="shared" si="0"/>
        <v>7</v>
      </c>
    </row>
    <row r="16" spans="1:17" ht="15">
      <c r="A16" s="87" t="s">
        <v>5</v>
      </c>
      <c r="B16" s="88"/>
      <c r="C16" s="88" t="s">
        <v>167</v>
      </c>
      <c r="D16" s="88"/>
      <c r="E16" s="88"/>
      <c r="F16" s="88"/>
      <c r="G16" s="88" t="s">
        <v>167</v>
      </c>
      <c r="H16" s="88"/>
      <c r="I16" s="88" t="s">
        <v>167</v>
      </c>
      <c r="J16" s="88"/>
      <c r="K16" s="88"/>
      <c r="L16" s="88" t="s">
        <v>167</v>
      </c>
      <c r="M16" s="88" t="s">
        <v>167</v>
      </c>
      <c r="N16" s="126"/>
      <c r="O16" s="88"/>
      <c r="P16" s="88" t="s">
        <v>167</v>
      </c>
      <c r="Q16" s="130">
        <f t="shared" si="0"/>
        <v>6</v>
      </c>
    </row>
    <row r="17" spans="1:17" ht="15">
      <c r="A17" s="87" t="s">
        <v>6</v>
      </c>
      <c r="B17" s="88"/>
      <c r="C17" s="88" t="s">
        <v>167</v>
      </c>
      <c r="D17" s="88"/>
      <c r="E17" s="88" t="s">
        <v>167</v>
      </c>
      <c r="F17" s="88"/>
      <c r="G17" s="88"/>
      <c r="H17" s="88" t="s">
        <v>167</v>
      </c>
      <c r="I17" s="131" t="s">
        <v>252</v>
      </c>
      <c r="J17" s="88" t="s">
        <v>167</v>
      </c>
      <c r="K17" s="88" t="s">
        <v>167</v>
      </c>
      <c r="L17" s="131" t="s">
        <v>252</v>
      </c>
      <c r="M17" s="88"/>
      <c r="N17" s="88" t="s">
        <v>167</v>
      </c>
      <c r="O17" s="88" t="s">
        <v>167</v>
      </c>
      <c r="P17" s="126"/>
      <c r="Q17" s="130">
        <f t="shared" si="0"/>
        <v>7</v>
      </c>
    </row>
    <row r="18" spans="1:17" ht="15">
      <c r="A18" s="87" t="s">
        <v>145</v>
      </c>
      <c r="B18" s="88" t="s">
        <v>167</v>
      </c>
      <c r="C18" s="88"/>
      <c r="D18" s="88" t="s">
        <v>167</v>
      </c>
      <c r="E18" s="88" t="s">
        <v>167</v>
      </c>
      <c r="F18" s="88" t="s">
        <v>167</v>
      </c>
      <c r="G18" s="131" t="s">
        <v>252</v>
      </c>
      <c r="H18" s="88"/>
      <c r="I18" s="88" t="s">
        <v>167</v>
      </c>
      <c r="J18" s="88"/>
      <c r="K18" s="88" t="s">
        <v>167</v>
      </c>
      <c r="L18" s="126"/>
      <c r="M18" s="129" t="s">
        <v>167</v>
      </c>
      <c r="N18" s="126"/>
      <c r="O18" s="88" t="s">
        <v>167</v>
      </c>
      <c r="P18" s="126"/>
      <c r="Q18" s="130">
        <f t="shared" si="0"/>
        <v>8</v>
      </c>
    </row>
    <row r="19" spans="1:12" s="30" customFormat="1" ht="15">
      <c r="A19" s="90"/>
      <c r="B19" s="95"/>
      <c r="C19" s="95"/>
      <c r="D19" s="95"/>
      <c r="E19" s="95"/>
      <c r="F19" s="95"/>
      <c r="G19" s="95"/>
      <c r="H19" s="95"/>
      <c r="I19" s="95"/>
      <c r="L19" s="95"/>
    </row>
    <row r="20" spans="1:9" s="30" customFormat="1" ht="15">
      <c r="A20" s="90"/>
      <c r="B20" s="95"/>
      <c r="C20" s="95"/>
      <c r="D20" s="95"/>
      <c r="E20" s="95"/>
      <c r="F20" s="95"/>
      <c r="G20" s="95"/>
      <c r="H20" s="95"/>
      <c r="I20" s="95"/>
    </row>
    <row r="21" ht="90">
      <c r="A21" s="90" t="s">
        <v>255</v>
      </c>
    </row>
    <row r="23" ht="12.75">
      <c r="A23" s="134" t="s">
        <v>257</v>
      </c>
    </row>
    <row r="24" spans="1:2" ht="15">
      <c r="A24" s="91"/>
      <c r="B24" s="89"/>
    </row>
    <row r="26" ht="15">
      <c r="A26" s="90"/>
    </row>
    <row r="27" ht="15">
      <c r="A27" s="90"/>
    </row>
    <row r="28" ht="15">
      <c r="A28" s="90"/>
    </row>
    <row r="29" ht="15">
      <c r="A29" s="90"/>
    </row>
    <row r="30" ht="15">
      <c r="A30" s="90"/>
    </row>
    <row r="31" ht="15">
      <c r="A31" s="90"/>
    </row>
    <row r="32" ht="15">
      <c r="A32" s="90"/>
    </row>
    <row r="33" ht="15">
      <c r="A33" s="90"/>
    </row>
    <row r="34" ht="15">
      <c r="A34" s="90"/>
    </row>
    <row r="35" ht="15">
      <c r="A35" s="90"/>
    </row>
    <row r="36" ht="15">
      <c r="A36" s="90"/>
    </row>
    <row r="37" ht="15">
      <c r="A37" s="90"/>
    </row>
    <row r="38" ht="15">
      <c r="A38" s="90"/>
    </row>
    <row r="39" ht="15">
      <c r="A39" s="90"/>
    </row>
    <row r="40" ht="15">
      <c r="A40" s="90"/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zoomScale="70" zoomScaleNormal="70" workbookViewId="0" topLeftCell="A1">
      <selection activeCell="A22" sqref="A22"/>
    </sheetView>
  </sheetViews>
  <sheetFormatPr defaultColWidth="9.140625" defaultRowHeight="12.75"/>
  <cols>
    <col min="1" max="1" width="36.140625" style="0" customWidth="1"/>
    <col min="2" max="8" width="9.140625" style="83" customWidth="1"/>
    <col min="9" max="10" width="10.421875" style="83" bestFit="1" customWidth="1"/>
  </cols>
  <sheetData>
    <row r="1" spans="1:10" ht="30">
      <c r="A1" s="84" t="s">
        <v>266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83" customFormat="1" ht="18.75" customHeight="1">
      <c r="A2" s="85" t="s">
        <v>8</v>
      </c>
      <c r="B2" s="86">
        <v>2002</v>
      </c>
      <c r="C2" s="86">
        <v>2003</v>
      </c>
      <c r="D2" s="86">
        <v>2004</v>
      </c>
      <c r="E2" s="86">
        <v>2005</v>
      </c>
      <c r="F2" s="86">
        <v>2006</v>
      </c>
      <c r="G2" s="86">
        <v>2007</v>
      </c>
      <c r="H2" s="86">
        <v>2008</v>
      </c>
      <c r="I2" s="86">
        <v>2009</v>
      </c>
      <c r="J2" s="86">
        <v>2010</v>
      </c>
    </row>
    <row r="3" spans="1:10" ht="15">
      <c r="A3" s="87" t="s">
        <v>3</v>
      </c>
      <c r="B3" s="88">
        <v>10</v>
      </c>
      <c r="C3" s="88">
        <v>10</v>
      </c>
      <c r="D3" s="88">
        <v>8</v>
      </c>
      <c r="E3" s="88">
        <v>5</v>
      </c>
      <c r="F3" s="88">
        <v>12</v>
      </c>
      <c r="G3" s="88">
        <v>8</v>
      </c>
      <c r="H3" s="88">
        <v>11</v>
      </c>
      <c r="I3" s="88">
        <v>7</v>
      </c>
      <c r="J3" s="88">
        <v>8</v>
      </c>
    </row>
    <row r="4" spans="1:10" ht="15">
      <c r="A4" s="87" t="s">
        <v>0</v>
      </c>
      <c r="B4" s="88">
        <v>14</v>
      </c>
      <c r="C4" s="88">
        <v>3</v>
      </c>
      <c r="D4" s="88">
        <v>2</v>
      </c>
      <c r="E4" s="88">
        <v>4</v>
      </c>
      <c r="F4" s="88">
        <v>8</v>
      </c>
      <c r="G4" s="88">
        <v>5</v>
      </c>
      <c r="H4" s="88">
        <v>2</v>
      </c>
      <c r="I4" s="88">
        <v>3</v>
      </c>
      <c r="J4" s="88">
        <v>2</v>
      </c>
    </row>
    <row r="5" spans="1:10" ht="15">
      <c r="A5" s="87" t="s">
        <v>1</v>
      </c>
      <c r="B5" s="88">
        <v>9</v>
      </c>
      <c r="C5" s="88">
        <v>7</v>
      </c>
      <c r="D5" s="88">
        <v>4</v>
      </c>
      <c r="E5" s="88">
        <v>8</v>
      </c>
      <c r="F5" s="88">
        <v>3</v>
      </c>
      <c r="G5" s="88">
        <v>7</v>
      </c>
      <c r="H5" s="88">
        <v>5</v>
      </c>
      <c r="I5" s="88">
        <v>2</v>
      </c>
      <c r="J5" s="88">
        <v>10</v>
      </c>
    </row>
    <row r="6" spans="1:10" ht="15">
      <c r="A6" s="87" t="s">
        <v>15</v>
      </c>
      <c r="B6" s="88">
        <v>7</v>
      </c>
      <c r="C6" s="88">
        <v>11</v>
      </c>
      <c r="D6" s="88">
        <v>5</v>
      </c>
      <c r="E6" s="88">
        <v>9</v>
      </c>
      <c r="F6" s="88">
        <v>6</v>
      </c>
      <c r="G6" s="88">
        <v>2</v>
      </c>
      <c r="H6" s="88">
        <v>7</v>
      </c>
      <c r="I6" s="88">
        <v>8</v>
      </c>
      <c r="J6" s="88">
        <v>7</v>
      </c>
    </row>
    <row r="7" spans="1:10" ht="15">
      <c r="A7" s="87" t="s">
        <v>16</v>
      </c>
      <c r="B7" s="88">
        <v>13</v>
      </c>
      <c r="C7" s="88">
        <v>1</v>
      </c>
      <c r="D7" s="88">
        <v>14</v>
      </c>
      <c r="E7" s="88">
        <v>10</v>
      </c>
      <c r="F7" s="88">
        <v>13</v>
      </c>
      <c r="G7" s="88">
        <v>11</v>
      </c>
      <c r="H7" s="88">
        <v>10</v>
      </c>
      <c r="I7" s="88">
        <v>13</v>
      </c>
      <c r="J7" s="88">
        <v>14</v>
      </c>
    </row>
    <row r="8" spans="1:10" ht="15">
      <c r="A8" s="87" t="s">
        <v>4</v>
      </c>
      <c r="B8" s="88">
        <v>1</v>
      </c>
      <c r="C8" s="88">
        <v>6</v>
      </c>
      <c r="D8" s="88">
        <v>13</v>
      </c>
      <c r="E8" s="88">
        <v>13</v>
      </c>
      <c r="F8" s="88">
        <v>4</v>
      </c>
      <c r="G8" s="88">
        <v>12</v>
      </c>
      <c r="H8" s="88">
        <v>8</v>
      </c>
      <c r="I8" s="88">
        <v>9</v>
      </c>
      <c r="J8" s="88">
        <v>11</v>
      </c>
    </row>
    <row r="9" spans="1:10" ht="15">
      <c r="A9" s="87" t="s">
        <v>143</v>
      </c>
      <c r="B9" s="88">
        <v>6</v>
      </c>
      <c r="C9" s="88">
        <v>13</v>
      </c>
      <c r="D9" s="88">
        <v>12</v>
      </c>
      <c r="E9" s="88">
        <v>11</v>
      </c>
      <c r="F9" s="88">
        <v>5</v>
      </c>
      <c r="G9" s="88">
        <v>4</v>
      </c>
      <c r="H9" s="88" t="s">
        <v>37</v>
      </c>
      <c r="I9" s="88" t="s">
        <v>37</v>
      </c>
      <c r="J9" s="88"/>
    </row>
    <row r="10" spans="1:10" ht="15">
      <c r="A10" s="87" t="s">
        <v>38</v>
      </c>
      <c r="B10" s="88">
        <v>12</v>
      </c>
      <c r="C10" s="88">
        <v>12</v>
      </c>
      <c r="D10" s="88">
        <v>16</v>
      </c>
      <c r="E10" s="88">
        <v>2</v>
      </c>
      <c r="F10" s="88">
        <v>11</v>
      </c>
      <c r="G10" s="88">
        <v>3</v>
      </c>
      <c r="H10" s="88">
        <v>3</v>
      </c>
      <c r="I10" s="88">
        <v>4</v>
      </c>
      <c r="J10" s="88">
        <v>3</v>
      </c>
    </row>
    <row r="11" spans="1:10" ht="15">
      <c r="A11" s="87" t="s">
        <v>39</v>
      </c>
      <c r="B11" s="88" t="s">
        <v>37</v>
      </c>
      <c r="C11" s="88" t="s">
        <v>37</v>
      </c>
      <c r="D11" s="88" t="s">
        <v>37</v>
      </c>
      <c r="E11" s="88" t="s">
        <v>37</v>
      </c>
      <c r="F11" s="88" t="s">
        <v>37</v>
      </c>
      <c r="G11" s="88" t="s">
        <v>37</v>
      </c>
      <c r="H11" s="88" t="s">
        <v>37</v>
      </c>
      <c r="I11" s="88">
        <v>10</v>
      </c>
      <c r="J11" s="88">
        <v>12</v>
      </c>
    </row>
    <row r="12" spans="1:10" ht="15">
      <c r="A12" s="87" t="s">
        <v>17</v>
      </c>
      <c r="B12" s="88">
        <v>3</v>
      </c>
      <c r="C12" s="88">
        <v>2</v>
      </c>
      <c r="D12" s="88">
        <v>9</v>
      </c>
      <c r="E12" s="88">
        <v>12</v>
      </c>
      <c r="F12" s="88">
        <v>7</v>
      </c>
      <c r="G12" s="88">
        <v>13</v>
      </c>
      <c r="H12" s="88">
        <v>6</v>
      </c>
      <c r="I12" s="88">
        <v>11</v>
      </c>
      <c r="J12" s="88">
        <v>9</v>
      </c>
    </row>
    <row r="13" spans="1:10" ht="15">
      <c r="A13" s="87" t="s">
        <v>142</v>
      </c>
      <c r="B13" s="88">
        <v>2</v>
      </c>
      <c r="C13" s="88">
        <v>8</v>
      </c>
      <c r="D13" s="88">
        <v>3</v>
      </c>
      <c r="E13" s="88">
        <v>15</v>
      </c>
      <c r="F13" s="88" t="s">
        <v>37</v>
      </c>
      <c r="G13" s="88" t="s">
        <v>37</v>
      </c>
      <c r="H13" s="88" t="s">
        <v>37</v>
      </c>
      <c r="I13" s="88" t="s">
        <v>37</v>
      </c>
      <c r="J13" s="88"/>
    </row>
    <row r="14" spans="1:10" ht="15">
      <c r="A14" s="87" t="s">
        <v>2</v>
      </c>
      <c r="B14" s="88">
        <v>4</v>
      </c>
      <c r="C14" s="88">
        <v>5</v>
      </c>
      <c r="D14" s="88">
        <v>1</v>
      </c>
      <c r="E14" s="88">
        <v>3</v>
      </c>
      <c r="F14" s="88">
        <v>9</v>
      </c>
      <c r="G14" s="88">
        <v>10</v>
      </c>
      <c r="H14" s="88">
        <v>12</v>
      </c>
      <c r="I14" s="88">
        <v>14</v>
      </c>
      <c r="J14" s="88">
        <v>13</v>
      </c>
    </row>
    <row r="15" spans="1:10" ht="15">
      <c r="A15" s="87" t="s">
        <v>5</v>
      </c>
      <c r="B15" s="88">
        <v>5</v>
      </c>
      <c r="C15" s="88">
        <v>4</v>
      </c>
      <c r="D15" s="88">
        <v>6</v>
      </c>
      <c r="E15" s="88">
        <v>6</v>
      </c>
      <c r="F15" s="88">
        <v>2</v>
      </c>
      <c r="G15" s="88">
        <v>9</v>
      </c>
      <c r="H15" s="88">
        <v>4</v>
      </c>
      <c r="I15" s="88">
        <v>5</v>
      </c>
      <c r="J15" s="88">
        <v>6</v>
      </c>
    </row>
    <row r="16" spans="1:10" ht="15">
      <c r="A16" s="87" t="s">
        <v>6</v>
      </c>
      <c r="B16" s="88">
        <v>8</v>
      </c>
      <c r="C16" s="88">
        <v>14</v>
      </c>
      <c r="D16" s="88">
        <v>15</v>
      </c>
      <c r="E16" s="88">
        <v>14</v>
      </c>
      <c r="F16" s="88">
        <v>10</v>
      </c>
      <c r="G16" s="88">
        <v>6</v>
      </c>
      <c r="H16" s="88">
        <v>9</v>
      </c>
      <c r="I16" s="88">
        <v>6</v>
      </c>
      <c r="J16" s="88">
        <v>5</v>
      </c>
    </row>
    <row r="17" spans="1:10" ht="15">
      <c r="A17" s="87" t="s">
        <v>145</v>
      </c>
      <c r="B17" s="88">
        <v>15</v>
      </c>
      <c r="C17" s="88">
        <v>15</v>
      </c>
      <c r="D17" s="88">
        <v>11</v>
      </c>
      <c r="E17" s="88">
        <v>7</v>
      </c>
      <c r="F17" s="88">
        <v>14</v>
      </c>
      <c r="G17" s="88" t="s">
        <v>37</v>
      </c>
      <c r="H17" s="88" t="s">
        <v>37</v>
      </c>
      <c r="I17" s="88" t="s">
        <v>37</v>
      </c>
      <c r="J17" s="88"/>
    </row>
    <row r="18" spans="1:10" ht="15">
      <c r="A18" s="87" t="s">
        <v>144</v>
      </c>
      <c r="B18" s="88">
        <v>11</v>
      </c>
      <c r="C18" s="88">
        <v>9</v>
      </c>
      <c r="D18" s="88">
        <v>10</v>
      </c>
      <c r="E18" s="88" t="s">
        <v>37</v>
      </c>
      <c r="F18" s="88" t="s">
        <v>37</v>
      </c>
      <c r="G18" s="88" t="s">
        <v>37</v>
      </c>
      <c r="H18" s="88" t="s">
        <v>37</v>
      </c>
      <c r="I18" s="88" t="s">
        <v>37</v>
      </c>
      <c r="J18" s="88"/>
    </row>
    <row r="19" spans="1:10" ht="15">
      <c r="A19" s="87" t="s">
        <v>40</v>
      </c>
      <c r="B19" s="88" t="s">
        <v>37</v>
      </c>
      <c r="C19" s="88"/>
      <c r="D19" s="88">
        <v>7</v>
      </c>
      <c r="E19" s="88">
        <v>1</v>
      </c>
      <c r="F19" s="88">
        <v>1</v>
      </c>
      <c r="G19" s="88">
        <v>1</v>
      </c>
      <c r="H19" s="88">
        <v>1</v>
      </c>
      <c r="I19" s="88">
        <v>1</v>
      </c>
      <c r="J19" s="88">
        <v>1</v>
      </c>
    </row>
    <row r="20" spans="1:10" ht="15">
      <c r="A20" s="87" t="s">
        <v>41</v>
      </c>
      <c r="B20" s="88" t="s">
        <v>37</v>
      </c>
      <c r="C20" s="88" t="s">
        <v>37</v>
      </c>
      <c r="D20" s="88" t="s">
        <v>37</v>
      </c>
      <c r="E20" s="88" t="s">
        <v>37</v>
      </c>
      <c r="F20" s="88" t="s">
        <v>37</v>
      </c>
      <c r="G20" s="88" t="s">
        <v>37</v>
      </c>
      <c r="H20" s="88" t="s">
        <v>37</v>
      </c>
      <c r="I20" s="88">
        <v>12</v>
      </c>
      <c r="J20" s="88">
        <v>4</v>
      </c>
    </row>
    <row r="23" spans="10:15" ht="12.75">
      <c r="J23" s="137"/>
      <c r="K23" s="1"/>
      <c r="L23" s="1"/>
      <c r="M23" s="1"/>
      <c r="N23" s="1"/>
      <c r="O23" s="1"/>
    </row>
    <row r="24" spans="1:17" ht="30">
      <c r="A24" s="91" t="s">
        <v>265</v>
      </c>
      <c r="B24" s="89"/>
      <c r="I24" s="53"/>
      <c r="J24" s="138"/>
      <c r="K24" s="139"/>
      <c r="L24" s="139"/>
      <c r="M24" s="139"/>
      <c r="N24" s="139"/>
      <c r="O24" s="139"/>
      <c r="P24" s="30"/>
      <c r="Q24" s="30"/>
    </row>
    <row r="25" spans="9:17" ht="12.75">
      <c r="I25" s="53"/>
      <c r="J25" s="140"/>
      <c r="K25" s="141"/>
      <c r="L25" s="141"/>
      <c r="M25" s="141"/>
      <c r="N25" s="141"/>
      <c r="O25" s="141"/>
      <c r="P25" s="30"/>
      <c r="Q25" s="30"/>
    </row>
    <row r="26" spans="1:17" ht="15">
      <c r="A26" s="90" t="s">
        <v>152</v>
      </c>
      <c r="B26" s="83">
        <v>14</v>
      </c>
      <c r="I26" s="53"/>
      <c r="J26" s="140"/>
      <c r="K26" s="141"/>
      <c r="L26" s="141"/>
      <c r="M26" s="141"/>
      <c r="N26" s="141"/>
      <c r="O26" s="141"/>
      <c r="P26" s="30"/>
      <c r="Q26" s="30"/>
    </row>
    <row r="27" spans="1:17" ht="15">
      <c r="A27" s="90" t="s">
        <v>15</v>
      </c>
      <c r="B27" s="83">
        <v>8</v>
      </c>
      <c r="I27" s="53"/>
      <c r="J27" s="140"/>
      <c r="K27" s="141"/>
      <c r="L27" s="141"/>
      <c r="M27" s="141"/>
      <c r="N27" s="141"/>
      <c r="O27" s="141"/>
      <c r="P27" s="30"/>
      <c r="Q27" s="30"/>
    </row>
    <row r="28" spans="1:17" ht="15">
      <c r="A28" s="90" t="s">
        <v>5</v>
      </c>
      <c r="B28" s="83">
        <v>7</v>
      </c>
      <c r="I28" s="53"/>
      <c r="J28" s="140"/>
      <c r="K28" s="141"/>
      <c r="L28" s="141"/>
      <c r="M28" s="141"/>
      <c r="N28" s="141"/>
      <c r="O28" s="141"/>
      <c r="P28" s="30"/>
      <c r="Q28" s="30"/>
    </row>
    <row r="29" spans="1:17" ht="30">
      <c r="A29" s="90" t="s">
        <v>151</v>
      </c>
      <c r="B29" s="83">
        <v>6</v>
      </c>
      <c r="I29" s="53"/>
      <c r="J29" s="140"/>
      <c r="K29" s="141"/>
      <c r="L29" s="141"/>
      <c r="M29" s="141"/>
      <c r="N29" s="141"/>
      <c r="O29" s="141"/>
      <c r="P29" s="30"/>
      <c r="Q29" s="30"/>
    </row>
    <row r="30" spans="1:17" ht="15">
      <c r="A30" s="90" t="s">
        <v>147</v>
      </c>
      <c r="B30" s="83">
        <v>6</v>
      </c>
      <c r="I30" s="53"/>
      <c r="J30" s="142"/>
      <c r="K30" s="139"/>
      <c r="L30" s="139"/>
      <c r="M30" s="139"/>
      <c r="N30" s="139"/>
      <c r="O30" s="139"/>
      <c r="P30" s="30"/>
      <c r="Q30" s="30"/>
    </row>
    <row r="31" spans="1:17" ht="15">
      <c r="A31" s="90" t="s">
        <v>17</v>
      </c>
      <c r="B31" s="83">
        <v>5</v>
      </c>
      <c r="I31" s="53"/>
      <c r="J31" s="140"/>
      <c r="K31" s="141"/>
      <c r="L31" s="141"/>
      <c r="M31" s="141"/>
      <c r="N31" s="141"/>
      <c r="O31" s="141"/>
      <c r="P31" s="30"/>
      <c r="Q31" s="30"/>
    </row>
    <row r="32" spans="1:17" ht="15">
      <c r="A32" s="90" t="s">
        <v>148</v>
      </c>
      <c r="B32" s="83">
        <v>3</v>
      </c>
      <c r="I32" s="53"/>
      <c r="J32" s="138"/>
      <c r="K32" s="139"/>
      <c r="L32" s="139"/>
      <c r="M32" s="139"/>
      <c r="N32" s="139"/>
      <c r="O32" s="139"/>
      <c r="P32" s="30"/>
      <c r="Q32" s="30"/>
    </row>
    <row r="33" spans="1:17" ht="15">
      <c r="A33" s="90" t="s">
        <v>146</v>
      </c>
      <c r="B33" s="83">
        <v>2</v>
      </c>
      <c r="I33" s="53"/>
      <c r="J33" s="140"/>
      <c r="K33" s="141"/>
      <c r="L33" s="141"/>
      <c r="M33" s="141"/>
      <c r="N33" s="141"/>
      <c r="O33" s="141"/>
      <c r="P33" s="30"/>
      <c r="Q33" s="30"/>
    </row>
    <row r="34" spans="1:17" ht="15">
      <c r="A34" s="90" t="s">
        <v>0</v>
      </c>
      <c r="B34" s="83">
        <v>1</v>
      </c>
      <c r="I34" s="53"/>
      <c r="J34" s="140"/>
      <c r="K34" s="141"/>
      <c r="L34" s="141"/>
      <c r="M34" s="141"/>
      <c r="N34" s="141"/>
      <c r="O34" s="141"/>
      <c r="P34" s="30"/>
      <c r="Q34" s="30"/>
    </row>
    <row r="35" spans="1:17" ht="15">
      <c r="A35" s="90" t="s">
        <v>2</v>
      </c>
      <c r="B35" s="83">
        <v>1</v>
      </c>
      <c r="I35" s="53"/>
      <c r="J35" s="140"/>
      <c r="K35" s="141"/>
      <c r="L35" s="141"/>
      <c r="M35" s="141"/>
      <c r="N35" s="141"/>
      <c r="O35" s="141"/>
      <c r="P35" s="30"/>
      <c r="Q35" s="30"/>
    </row>
    <row r="36" spans="1:17" ht="15">
      <c r="A36" s="90" t="s">
        <v>16</v>
      </c>
      <c r="B36" s="83">
        <v>1</v>
      </c>
      <c r="I36" s="53"/>
      <c r="J36" s="142"/>
      <c r="K36" s="139"/>
      <c r="L36" s="139"/>
      <c r="M36" s="139"/>
      <c r="N36" s="139"/>
      <c r="O36" s="139"/>
      <c r="P36" s="30"/>
      <c r="Q36" s="30"/>
    </row>
    <row r="37" spans="1:17" ht="15">
      <c r="A37" s="90" t="s">
        <v>4</v>
      </c>
      <c r="B37" s="83">
        <v>1</v>
      </c>
      <c r="I37" s="53"/>
      <c r="J37" s="142"/>
      <c r="K37" s="139"/>
      <c r="L37" s="139"/>
      <c r="M37" s="139"/>
      <c r="N37" s="139"/>
      <c r="O37" s="139"/>
      <c r="P37" s="30"/>
      <c r="Q37" s="30"/>
    </row>
    <row r="38" spans="1:17" ht="15">
      <c r="A38" s="90" t="s">
        <v>142</v>
      </c>
      <c r="B38" s="83">
        <v>1</v>
      </c>
      <c r="I38" s="53"/>
      <c r="J38" s="92"/>
      <c r="K38" s="2"/>
      <c r="L38" s="2"/>
      <c r="M38" s="2"/>
      <c r="N38" s="2"/>
      <c r="O38" s="2"/>
      <c r="P38" s="30"/>
      <c r="Q38" s="30"/>
    </row>
    <row r="39" spans="1:17" ht="15">
      <c r="A39" s="90" t="s">
        <v>150</v>
      </c>
      <c r="B39" s="83">
        <v>1</v>
      </c>
      <c r="I39" s="53"/>
      <c r="J39" s="92"/>
      <c r="K39" s="2"/>
      <c r="L39" s="2"/>
      <c r="M39" s="2"/>
      <c r="N39" s="2"/>
      <c r="O39" s="2"/>
      <c r="P39" s="30"/>
      <c r="Q39" s="30"/>
    </row>
    <row r="40" spans="1:15" ht="15">
      <c r="A40" s="90" t="s">
        <v>149</v>
      </c>
      <c r="B40" s="83">
        <v>1</v>
      </c>
      <c r="J40" s="137"/>
      <c r="K40" s="1"/>
      <c r="L40" s="1"/>
      <c r="M40" s="1"/>
      <c r="N40" s="1"/>
      <c r="O40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="85" zoomScaleNormal="85" workbookViewId="0" topLeftCell="A1">
      <selection activeCell="F53" sqref="F53"/>
    </sheetView>
  </sheetViews>
  <sheetFormatPr defaultColWidth="9.140625" defaultRowHeight="12.75"/>
  <cols>
    <col min="2" max="2" width="14.7109375" style="0" customWidth="1"/>
    <col min="5" max="5" width="14.7109375" style="0" customWidth="1"/>
  </cols>
  <sheetData>
    <row r="1" spans="1:4" ht="14.25" customHeight="1">
      <c r="A1" s="134" t="s">
        <v>245</v>
      </c>
      <c r="D1" s="134" t="s">
        <v>249</v>
      </c>
    </row>
    <row r="2" s="83" customFormat="1" ht="14.25" customHeight="1"/>
    <row r="3" spans="1:5" ht="12.75">
      <c r="A3" s="132">
        <v>40421</v>
      </c>
      <c r="B3" t="s">
        <v>246</v>
      </c>
      <c r="D3" s="132">
        <v>40422</v>
      </c>
      <c r="E3" t="s">
        <v>246</v>
      </c>
    </row>
    <row r="4" spans="1:5" ht="12.75">
      <c r="A4" s="132">
        <v>40428</v>
      </c>
      <c r="B4" t="s">
        <v>246</v>
      </c>
      <c r="D4" s="132">
        <v>40429</v>
      </c>
      <c r="E4" t="s">
        <v>246</v>
      </c>
    </row>
    <row r="5" spans="1:5" ht="12.75">
      <c r="A5" s="132">
        <v>40435</v>
      </c>
      <c r="B5" t="s">
        <v>246</v>
      </c>
      <c r="D5" s="132">
        <v>40436</v>
      </c>
      <c r="E5" t="s">
        <v>246</v>
      </c>
    </row>
    <row r="6" spans="1:5" ht="12.75">
      <c r="A6" s="132">
        <v>40442</v>
      </c>
      <c r="B6" t="s">
        <v>246</v>
      </c>
      <c r="D6" s="132">
        <v>40443</v>
      </c>
      <c r="E6" t="s">
        <v>246</v>
      </c>
    </row>
    <row r="7" spans="1:5" ht="12.75">
      <c r="A7" s="132">
        <v>40449</v>
      </c>
      <c r="B7" t="s">
        <v>246</v>
      </c>
      <c r="D7" s="132">
        <v>40450</v>
      </c>
      <c r="E7" t="s">
        <v>246</v>
      </c>
    </row>
    <row r="8" spans="1:5" ht="12.75">
      <c r="A8" s="132">
        <v>40456</v>
      </c>
      <c r="B8" t="s">
        <v>246</v>
      </c>
      <c r="D8" s="132">
        <v>40457</v>
      </c>
      <c r="E8" t="s">
        <v>246</v>
      </c>
    </row>
    <row r="9" spans="1:5" ht="12.75">
      <c r="A9" s="132">
        <v>40463</v>
      </c>
      <c r="B9" t="s">
        <v>246</v>
      </c>
      <c r="D9" s="132">
        <v>40464</v>
      </c>
      <c r="E9" t="s">
        <v>246</v>
      </c>
    </row>
    <row r="10" spans="1:5" ht="12.75">
      <c r="A10" s="132">
        <v>40470</v>
      </c>
      <c r="B10" t="s">
        <v>246</v>
      </c>
      <c r="D10" s="132">
        <v>40471</v>
      </c>
      <c r="E10" t="s">
        <v>246</v>
      </c>
    </row>
    <row r="11" spans="1:5" ht="12.75">
      <c r="A11" s="132">
        <v>40477</v>
      </c>
      <c r="B11" t="s">
        <v>246</v>
      </c>
      <c r="D11" s="132">
        <v>40478</v>
      </c>
      <c r="E11" t="s">
        <v>246</v>
      </c>
    </row>
    <row r="12" spans="1:5" ht="12.75">
      <c r="A12" s="132">
        <v>40484</v>
      </c>
      <c r="B12" t="s">
        <v>246</v>
      </c>
      <c r="D12" s="132">
        <v>40485</v>
      </c>
      <c r="E12" t="s">
        <v>246</v>
      </c>
    </row>
    <row r="13" spans="1:5" ht="12.75">
      <c r="A13" s="132">
        <v>40491</v>
      </c>
      <c r="B13" t="s">
        <v>246</v>
      </c>
      <c r="D13" s="132">
        <v>40492</v>
      </c>
      <c r="E13" t="s">
        <v>246</v>
      </c>
    </row>
    <row r="14" spans="1:5" ht="12.75">
      <c r="A14" s="132">
        <v>40498</v>
      </c>
      <c r="B14" t="s">
        <v>246</v>
      </c>
      <c r="D14" s="132">
        <v>40499</v>
      </c>
      <c r="E14" t="s">
        <v>246</v>
      </c>
    </row>
    <row r="15" spans="1:5" ht="12.75">
      <c r="A15" s="132">
        <v>40505</v>
      </c>
      <c r="B15" s="134" t="s">
        <v>250</v>
      </c>
      <c r="D15" s="132">
        <v>40506</v>
      </c>
      <c r="E15" t="s">
        <v>246</v>
      </c>
    </row>
    <row r="16" spans="1:5" ht="12.75">
      <c r="A16" s="132">
        <v>40512</v>
      </c>
      <c r="B16" t="s">
        <v>246</v>
      </c>
      <c r="D16" s="132">
        <v>40513</v>
      </c>
      <c r="E16" t="s">
        <v>246</v>
      </c>
    </row>
    <row r="17" spans="1:5" ht="12.75">
      <c r="A17" s="132">
        <v>40519</v>
      </c>
      <c r="B17" s="134" t="s">
        <v>247</v>
      </c>
      <c r="D17" s="132">
        <v>40520</v>
      </c>
      <c r="E17" s="134" t="s">
        <v>247</v>
      </c>
    </row>
    <row r="18" spans="1:5" ht="12.75">
      <c r="A18" s="132">
        <v>40526</v>
      </c>
      <c r="B18" t="s">
        <v>246</v>
      </c>
      <c r="D18" s="132">
        <v>40527</v>
      </c>
      <c r="E18" t="s">
        <v>246</v>
      </c>
    </row>
    <row r="19" spans="1:5" s="30" customFormat="1" ht="12.75">
      <c r="A19" s="133">
        <v>40533</v>
      </c>
      <c r="B19" t="s">
        <v>246</v>
      </c>
      <c r="D19" s="132">
        <v>40534</v>
      </c>
      <c r="E19" s="134" t="s">
        <v>251</v>
      </c>
    </row>
    <row r="20" spans="1:5" s="30" customFormat="1" ht="12.75">
      <c r="A20" s="133">
        <v>40540</v>
      </c>
      <c r="B20" t="s">
        <v>246</v>
      </c>
      <c r="D20" s="132">
        <v>40541</v>
      </c>
      <c r="E20" s="134" t="s">
        <v>251</v>
      </c>
    </row>
    <row r="21" spans="1:5" ht="12.75">
      <c r="A21" s="132">
        <v>40182</v>
      </c>
      <c r="B21" t="s">
        <v>246</v>
      </c>
      <c r="D21" s="132">
        <v>40183</v>
      </c>
      <c r="E21" t="s">
        <v>246</v>
      </c>
    </row>
    <row r="22" spans="1:5" ht="12.75">
      <c r="A22" s="132">
        <v>40189</v>
      </c>
      <c r="B22" t="s">
        <v>246</v>
      </c>
      <c r="D22" s="132">
        <v>40190</v>
      </c>
      <c r="E22" t="s">
        <v>246</v>
      </c>
    </row>
    <row r="23" spans="1:5" ht="12.75">
      <c r="A23" s="132">
        <v>40196</v>
      </c>
      <c r="B23" t="s">
        <v>246</v>
      </c>
      <c r="D23" s="132">
        <v>40197</v>
      </c>
      <c r="E23" t="s">
        <v>246</v>
      </c>
    </row>
    <row r="24" spans="1:5" ht="12.75">
      <c r="A24" s="132">
        <v>40203</v>
      </c>
      <c r="B24" t="s">
        <v>246</v>
      </c>
      <c r="D24" s="132">
        <v>40204</v>
      </c>
      <c r="E24" t="s">
        <v>246</v>
      </c>
    </row>
    <row r="25" spans="1:5" ht="12.75">
      <c r="A25" s="132">
        <v>40210</v>
      </c>
      <c r="B25" t="s">
        <v>246</v>
      </c>
      <c r="D25" s="132">
        <v>40211</v>
      </c>
      <c r="E25" t="s">
        <v>246</v>
      </c>
    </row>
    <row r="26" spans="1:5" ht="12.75">
      <c r="A26" s="132">
        <v>40217</v>
      </c>
      <c r="B26" s="134" t="s">
        <v>248</v>
      </c>
      <c r="D26" s="132">
        <v>40218</v>
      </c>
      <c r="E26" s="134" t="s">
        <v>248</v>
      </c>
    </row>
    <row r="27" spans="1:5" ht="12.75">
      <c r="A27" s="132">
        <v>40224</v>
      </c>
      <c r="B27" t="s">
        <v>246</v>
      </c>
      <c r="D27" s="132">
        <v>40225</v>
      </c>
      <c r="E27" t="s">
        <v>246</v>
      </c>
    </row>
    <row r="28" spans="1:5" ht="12.75">
      <c r="A28" s="132">
        <v>40231</v>
      </c>
      <c r="B28" t="s">
        <v>246</v>
      </c>
      <c r="D28" s="132">
        <v>40232</v>
      </c>
      <c r="E28" t="s">
        <v>246</v>
      </c>
    </row>
    <row r="29" spans="1:5" ht="12.75">
      <c r="A29" s="132">
        <v>40238</v>
      </c>
      <c r="B29" t="s">
        <v>246</v>
      </c>
      <c r="D29" s="132">
        <v>40239</v>
      </c>
      <c r="E29" t="s">
        <v>246</v>
      </c>
    </row>
    <row r="30" spans="1:5" ht="12.75">
      <c r="A30" s="132">
        <v>40245</v>
      </c>
      <c r="B30" t="s">
        <v>246</v>
      </c>
      <c r="D30" s="132">
        <v>40246</v>
      </c>
      <c r="E30" t="s">
        <v>246</v>
      </c>
    </row>
    <row r="31" spans="1:5" ht="12.75">
      <c r="A31" s="132">
        <v>40252</v>
      </c>
      <c r="B31" t="s">
        <v>246</v>
      </c>
      <c r="D31" s="132">
        <v>40253</v>
      </c>
      <c r="E31" t="s">
        <v>246</v>
      </c>
    </row>
    <row r="32" spans="1:5" ht="12.75">
      <c r="A32" s="132">
        <v>40259</v>
      </c>
      <c r="B32" t="s">
        <v>246</v>
      </c>
      <c r="D32" s="132">
        <v>40260</v>
      </c>
      <c r="E32" t="s">
        <v>246</v>
      </c>
    </row>
    <row r="33" spans="1:5" ht="12.75">
      <c r="A33" s="132">
        <v>40266</v>
      </c>
      <c r="B33" t="s">
        <v>246</v>
      </c>
      <c r="D33" s="132">
        <v>40267</v>
      </c>
      <c r="E33" s="134" t="s">
        <v>259</v>
      </c>
    </row>
    <row r="34" spans="1:5" ht="12.75">
      <c r="A34" s="132">
        <v>40273</v>
      </c>
      <c r="B34" t="s">
        <v>246</v>
      </c>
      <c r="D34" s="132">
        <v>40274</v>
      </c>
      <c r="E34" s="134" t="s">
        <v>258</v>
      </c>
    </row>
    <row r="35" spans="1:5" ht="12.75">
      <c r="A35" s="132">
        <v>40280</v>
      </c>
      <c r="B35" t="s">
        <v>246</v>
      </c>
      <c r="D35" s="132">
        <v>40281</v>
      </c>
      <c r="E35" s="134" t="s">
        <v>260</v>
      </c>
    </row>
    <row r="36" spans="1:4" ht="12.75">
      <c r="A36" s="132">
        <v>40287</v>
      </c>
      <c r="D36" s="132">
        <v>40288</v>
      </c>
    </row>
    <row r="37" spans="1:4" ht="12.75">
      <c r="A37" s="132">
        <v>40294</v>
      </c>
      <c r="B37" s="134"/>
      <c r="D37" s="132">
        <v>40295</v>
      </c>
    </row>
    <row r="38" spans="1:5" ht="12.75">
      <c r="A38" s="132">
        <v>40301</v>
      </c>
      <c r="B38" s="134" t="s">
        <v>261</v>
      </c>
      <c r="D38" s="132">
        <v>40302</v>
      </c>
      <c r="E38" s="134" t="s">
        <v>261</v>
      </c>
    </row>
    <row r="39" spans="1:4" ht="12.75">
      <c r="A39" s="132">
        <v>40308</v>
      </c>
      <c r="D39" s="132">
        <v>40309</v>
      </c>
    </row>
    <row r="40" spans="1:5" ht="12.75">
      <c r="A40" s="132">
        <v>40315</v>
      </c>
      <c r="B40" s="134"/>
      <c r="D40" s="132">
        <v>40316</v>
      </c>
      <c r="E40" s="134"/>
    </row>
    <row r="41" spans="1:4" ht="12.75">
      <c r="A41" s="132">
        <v>40322</v>
      </c>
      <c r="D41" s="132">
        <v>40323</v>
      </c>
    </row>
    <row r="42" spans="1:4" ht="12.75">
      <c r="A42" s="132">
        <v>40329</v>
      </c>
      <c r="D42" s="132">
        <v>40330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Click</cp:lastModifiedBy>
  <cp:lastPrinted>2011-03-14T11:48:36Z</cp:lastPrinted>
  <dcterms:created xsi:type="dcterms:W3CDTF">2007-05-22T10:28:23Z</dcterms:created>
  <dcterms:modified xsi:type="dcterms:W3CDTF">2011-04-22T07:53:44Z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